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Elisangela\Desktop\"/>
    </mc:Choice>
  </mc:AlternateContent>
  <xr:revisionPtr revIDLastSave="0" documentId="8_{6785BF16-F028-4E32-A051-B88AB505A9B6}" xr6:coauthVersionLast="47" xr6:coauthVersionMax="47" xr10:uidLastSave="{00000000-0000-0000-0000-000000000000}"/>
  <bookViews>
    <workbookView xWindow="20370" yWindow="-120" windowWidth="20730" windowHeight="11160" tabRatio="500" xr2:uid="{00000000-000D-0000-FFFF-FFFF00000000}"/>
  </bookViews>
  <sheets>
    <sheet name="Mão de obra" sheetId="6" r:id="rId1"/>
    <sheet name="Mão de obra - 12x36" sheetId="1" state="hidden" r:id="rId2"/>
    <sheet name="Mão de Obra - 24x72" sheetId="5" state="hidden" r:id="rId3"/>
    <sheet name="Instrução de Preenchimento" sheetId="2" r:id="rId4"/>
    <sheet name="Planilha3" sheetId="3" state="hidden" r:id="rId5"/>
    <sheet name="Planilha1" sheetId="4" state="hidden" r:id="rId6"/>
  </sheets>
  <definedNames>
    <definedName name="ANEXO_SIMPLES">'Mão de obra - 12x36'!$BQ$1:$BQ$9</definedName>
    <definedName name="_xlnm.Print_Area" localSheetId="1">'Mão de obra - 12x36'!$A$1:$L$128</definedName>
    <definedName name="CEBAS">'Mão de obra - 12x36'!$BJ$30:$BJ$32</definedName>
    <definedName name="DUAL">'Mão de obra - 12x36'!$BJ$30:$BJ$31</definedName>
    <definedName name="ESCALA">Planilha3!$A$1:$A$9</definedName>
    <definedName name="Excel_BuiltIn_Print_Area" localSheetId="1">'Mão de obra - 12x36'!$A$1:$L$128</definedName>
    <definedName name="Excel_BuiltIn_Print_Titles" localSheetId="1">'Mão de obra - 12x36'!$1:$4</definedName>
    <definedName name="Lucro">'Mão de obra - 12x36'!$BJ$2:$BJ$5</definedName>
    <definedName name="TIPO_SOC">'Mão de obra - 12x36'!$BJ$25:$BJ$28</definedName>
    <definedName name="_xlnm.Print_Titles" localSheetId="1">'Mão de obra - 12x36'!$1:$4</definedName>
    <definedName name="TURNOS">Planilha3!$A$15:$A$17</definedName>
  </definedNames>
  <calcPr calcId="181029"/>
</workbook>
</file>

<file path=xl/calcChain.xml><?xml version="1.0" encoding="utf-8"?>
<calcChain xmlns="http://schemas.openxmlformats.org/spreadsheetml/2006/main">
  <c r="D36" i="6" l="1"/>
  <c r="C58" i="6"/>
  <c r="B18" i="6" l="1"/>
  <c r="C121" i="5" l="1"/>
  <c r="C26" i="5"/>
  <c r="C26" i="1"/>
  <c r="D38" i="5"/>
  <c r="D36" i="5"/>
  <c r="D38" i="1"/>
  <c r="D36" i="1"/>
  <c r="C121" i="1"/>
  <c r="C121" i="6"/>
  <c r="C26" i="6" l="1"/>
  <c r="C107" i="6" l="1"/>
  <c r="C105" i="6"/>
  <c r="C104" i="6"/>
  <c r="C99" i="6"/>
  <c r="C55" i="6"/>
  <c r="C54" i="6"/>
  <c r="C53" i="6"/>
  <c r="C52" i="6"/>
  <c r="C46" i="6"/>
  <c r="C48" i="6" s="1"/>
  <c r="C114" i="6" s="1"/>
  <c r="D42" i="6"/>
  <c r="D40" i="6"/>
  <c r="D41" i="6" s="1"/>
  <c r="D38" i="6"/>
  <c r="D39" i="6" s="1"/>
  <c r="D37" i="6"/>
  <c r="C34" i="6"/>
  <c r="C24" i="6"/>
  <c r="C23" i="6"/>
  <c r="C22" i="6"/>
  <c r="C21" i="6"/>
  <c r="D19" i="6"/>
  <c r="C107" i="5"/>
  <c r="C105" i="5"/>
  <c r="C104" i="5"/>
  <c r="C99" i="5"/>
  <c r="C55" i="5"/>
  <c r="C54" i="5"/>
  <c r="C53" i="5"/>
  <c r="C52" i="5"/>
  <c r="C46" i="5"/>
  <c r="C48" i="5" s="1"/>
  <c r="C114" i="5" s="1"/>
  <c r="D42" i="5"/>
  <c r="D41" i="5"/>
  <c r="D40" i="5"/>
  <c r="D39" i="5"/>
  <c r="D37" i="5"/>
  <c r="C34" i="5"/>
  <c r="C24" i="5"/>
  <c r="C23" i="5"/>
  <c r="C22" i="5"/>
  <c r="C21" i="5"/>
  <c r="D19" i="5"/>
  <c r="B18" i="5"/>
  <c r="B18" i="1"/>
  <c r="D19" i="1"/>
  <c r="C21" i="1"/>
  <c r="C22" i="1"/>
  <c r="C23" i="1"/>
  <c r="C24" i="1"/>
  <c r="C34" i="1"/>
  <c r="C80" i="1" s="1"/>
  <c r="D37" i="1"/>
  <c r="D39" i="1"/>
  <c r="D40" i="1"/>
  <c r="D41" i="1"/>
  <c r="D42" i="1"/>
  <c r="C46" i="1"/>
  <c r="C48" i="1" s="1"/>
  <c r="C114" i="1" s="1"/>
  <c r="C52" i="1"/>
  <c r="C53" i="1"/>
  <c r="C54" i="1"/>
  <c r="C55" i="1"/>
  <c r="C99" i="1"/>
  <c r="C104" i="1"/>
  <c r="C105" i="1"/>
  <c r="C107" i="1"/>
  <c r="H52" i="4"/>
  <c r="J52" i="4"/>
  <c r="R146" i="4"/>
  <c r="C83" i="6" l="1"/>
  <c r="D58" i="6"/>
  <c r="C74" i="5"/>
  <c r="C122" i="5"/>
  <c r="C109" i="5"/>
  <c r="C110" i="5" s="1"/>
  <c r="C112" i="6"/>
  <c r="C73" i="5"/>
  <c r="D43" i="5"/>
  <c r="C113" i="5" s="1"/>
  <c r="C112" i="1"/>
  <c r="C58" i="1"/>
  <c r="C61" i="1"/>
  <c r="D51" i="1"/>
  <c r="C62" i="1"/>
  <c r="C67" i="1" s="1"/>
  <c r="D43" i="1"/>
  <c r="C113" i="1" s="1"/>
  <c r="C109" i="1"/>
  <c r="C110" i="1" s="1"/>
  <c r="C109" i="6"/>
  <c r="C110" i="6" s="1"/>
  <c r="C81" i="6"/>
  <c r="C82" i="6"/>
  <c r="C73" i="6"/>
  <c r="D56" i="6"/>
  <c r="C76" i="6"/>
  <c r="D55" i="6"/>
  <c r="D53" i="6"/>
  <c r="C74" i="6"/>
  <c r="D51" i="6"/>
  <c r="C80" i="6"/>
  <c r="C71" i="6"/>
  <c r="C72" i="6" s="1"/>
  <c r="C61" i="6"/>
  <c r="D43" i="6"/>
  <c r="D53" i="1"/>
  <c r="C76" i="5"/>
  <c r="D55" i="1"/>
  <c r="C62" i="6"/>
  <c r="C67" i="6" s="1"/>
  <c r="D53" i="5"/>
  <c r="D52" i="6"/>
  <c r="C81" i="1"/>
  <c r="D51" i="5"/>
  <c r="C82" i="1"/>
  <c r="D52" i="1"/>
  <c r="C73" i="1"/>
  <c r="C79" i="5"/>
  <c r="C83" i="5"/>
  <c r="C81" i="5"/>
  <c r="C62" i="5"/>
  <c r="C67" i="5" s="1"/>
  <c r="D55" i="5"/>
  <c r="C76" i="1"/>
  <c r="D54" i="1"/>
  <c r="C80" i="5"/>
  <c r="D56" i="1"/>
  <c r="D54" i="6"/>
  <c r="C61" i="5"/>
  <c r="D57" i="6"/>
  <c r="C79" i="1"/>
  <c r="C58" i="5"/>
  <c r="D58" i="5" s="1"/>
  <c r="C74" i="1"/>
  <c r="D52" i="5"/>
  <c r="C83" i="1"/>
  <c r="C79" i="6"/>
  <c r="D56" i="5"/>
  <c r="D57" i="1"/>
  <c r="C71" i="5"/>
  <c r="D54" i="5"/>
  <c r="C71" i="1"/>
  <c r="D57" i="5"/>
  <c r="C82" i="5"/>
  <c r="C112" i="5"/>
  <c r="C113" i="6" l="1"/>
  <c r="C63" i="6"/>
  <c r="D58" i="1"/>
  <c r="D59" i="1" s="1"/>
  <c r="C90" i="1" s="1"/>
  <c r="C59" i="1"/>
  <c r="C68" i="1" s="1"/>
  <c r="C69" i="1" s="1"/>
  <c r="C91" i="1" s="1"/>
  <c r="C63" i="1"/>
  <c r="C85" i="6"/>
  <c r="C59" i="6"/>
  <c r="C75" i="6" s="1"/>
  <c r="C77" i="6" s="1"/>
  <c r="C92" i="6" s="1"/>
  <c r="D59" i="6"/>
  <c r="C90" i="6" s="1"/>
  <c r="C72" i="5"/>
  <c r="C72" i="1"/>
  <c r="C85" i="5"/>
  <c r="D59" i="5"/>
  <c r="C90" i="5" s="1"/>
  <c r="C85" i="1"/>
  <c r="C63" i="5"/>
  <c r="C59" i="5"/>
  <c r="C75" i="5" s="1"/>
  <c r="C75" i="1" l="1"/>
  <c r="C77" i="1" s="1"/>
  <c r="C92" i="1" s="1"/>
  <c r="C86" i="6"/>
  <c r="C87" i="6" s="1"/>
  <c r="C93" i="6" s="1"/>
  <c r="C64" i="6"/>
  <c r="C65" i="6" s="1"/>
  <c r="C89" i="6" s="1"/>
  <c r="C68" i="6"/>
  <c r="C69" i="6" s="1"/>
  <c r="C91" i="6" s="1"/>
  <c r="C77" i="5"/>
  <c r="C92" i="5" s="1"/>
  <c r="C64" i="1"/>
  <c r="C65" i="1" s="1"/>
  <c r="C89" i="1" s="1"/>
  <c r="C86" i="5"/>
  <c r="C87" i="5" s="1"/>
  <c r="C93" i="5" s="1"/>
  <c r="C68" i="5"/>
  <c r="C69" i="5" s="1"/>
  <c r="C91" i="5" s="1"/>
  <c r="C64" i="5"/>
  <c r="C65" i="5" s="1"/>
  <c r="C89" i="5" s="1"/>
  <c r="C86" i="1"/>
  <c r="C87" i="1"/>
  <c r="C93" i="1" s="1"/>
  <c r="C95" i="5" l="1"/>
  <c r="C95" i="6"/>
  <c r="D97" i="6" s="1"/>
  <c r="D98" i="6" s="1"/>
  <c r="C95" i="1"/>
  <c r="D97" i="1" s="1"/>
  <c r="C115" i="1"/>
  <c r="C116" i="1" s="1"/>
  <c r="C115" i="5"/>
  <c r="C116" i="5" s="1"/>
  <c r="D97" i="5"/>
  <c r="D98" i="5" s="1"/>
  <c r="D100" i="5" s="1"/>
  <c r="D101" i="5" s="1"/>
  <c r="C115" i="6"/>
  <c r="C116" i="6" s="1"/>
  <c r="D106" i="5" l="1"/>
  <c r="D109" i="5"/>
  <c r="D104" i="5"/>
  <c r="D105" i="5"/>
  <c r="D107" i="5"/>
  <c r="D99" i="6"/>
  <c r="D99" i="5"/>
  <c r="D98" i="1"/>
  <c r="D100" i="1" s="1"/>
  <c r="D101" i="1" s="1"/>
  <c r="D110" i="5" l="1"/>
  <c r="C117" i="5" s="1"/>
  <c r="C118" i="5" s="1"/>
  <c r="D121" i="5" s="1"/>
  <c r="D99" i="1"/>
  <c r="D100" i="6"/>
  <c r="D101" i="6" s="1"/>
  <c r="D106" i="1"/>
  <c r="D109" i="1"/>
  <c r="D107" i="1"/>
  <c r="D105" i="1"/>
  <c r="D104" i="1"/>
  <c r="D107" i="6" l="1"/>
  <c r="D105" i="6"/>
  <c r="D109" i="6"/>
  <c r="D110" i="6" s="1"/>
  <c r="C117" i="6" s="1"/>
  <c r="C118" i="6" s="1"/>
  <c r="C122" i="6" s="1"/>
  <c r="D104" i="6"/>
  <c r="D106" i="6"/>
  <c r="D110" i="1"/>
  <c r="C117" i="1" s="1"/>
  <c r="C118" i="1" s="1"/>
  <c r="D121" i="1" l="1"/>
  <c r="C122" i="1"/>
  <c r="D12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23" authorId="0" shapeId="0" xr:uid="{00000000-0006-0000-0500-000001000000}">
      <text>
        <r>
          <rPr>
            <b/>
            <sz val="9"/>
            <color indexed="8"/>
            <rFont val="Segoe UI"/>
            <family val="2"/>
          </rPr>
          <t xml:space="preserve">Waldo de Andrade:
</t>
        </r>
        <r>
          <rPr>
            <sz val="9"/>
            <color indexed="8"/>
            <rFont val="Segoe UI"/>
            <family val="2"/>
          </rPr>
          <t>Valor negativo</t>
        </r>
      </text>
    </comment>
    <comment ref="G25" authorId="0" shapeId="0" xr:uid="{00000000-0006-0000-0500-000002000000}">
      <text>
        <r>
          <rPr>
            <b/>
            <sz val="9"/>
            <color indexed="8"/>
            <rFont val="Segoe UI"/>
            <family val="2"/>
          </rPr>
          <t xml:space="preserve">Waldo de Andrade:
</t>
        </r>
        <r>
          <rPr>
            <sz val="9"/>
            <color indexed="8"/>
            <rFont val="Segoe UI"/>
            <family val="2"/>
          </rPr>
          <t>Vlr. Negativo</t>
        </r>
      </text>
    </comment>
  </commentList>
</comments>
</file>

<file path=xl/sharedStrings.xml><?xml version="1.0" encoding="utf-8"?>
<sst xmlns="http://schemas.openxmlformats.org/spreadsheetml/2006/main" count="1134" uniqueCount="389">
  <si>
    <t>I</t>
  </si>
  <si>
    <t>Lucro Real</t>
  </si>
  <si>
    <t>II</t>
  </si>
  <si>
    <t>Data da apresentação da proposta:</t>
  </si>
  <si>
    <t>Lucro Presumido/Arbitrado</t>
  </si>
  <si>
    <t>III</t>
  </si>
  <si>
    <t>Código serviço</t>
  </si>
  <si>
    <t>Simples</t>
  </si>
  <si>
    <t>IV</t>
  </si>
  <si>
    <t>Descrição Serviço</t>
  </si>
  <si>
    <t>V</t>
  </si>
  <si>
    <t>Turno</t>
  </si>
  <si>
    <t>Diurno</t>
  </si>
  <si>
    <t>Carga Horária a ser contratada</t>
  </si>
  <si>
    <t>30h (5x2)</t>
  </si>
  <si>
    <t>Salário Normativo da Categoria Profissional</t>
  </si>
  <si>
    <t>-</t>
  </si>
  <si>
    <t>Base Legal (dissídio, acordo, convenção)</t>
  </si>
  <si>
    <t>Descrito na CCT.</t>
  </si>
  <si>
    <t>Categoria profissional (vinculada a execução contratual)</t>
  </si>
  <si>
    <t>Localidade do dissídio (UF)</t>
  </si>
  <si>
    <t>Data base Dissídio/AC/CC</t>
  </si>
  <si>
    <t>Alíquota: PIS 1,65% (Lucro Real); 0,65% (Lucro Presumido); Variável (Simples Nacional) COFINS 7,60% (Lucro Real); 3% (Lucro Presumido); Variável (Simples Nacional).</t>
  </si>
  <si>
    <t>SOBRE A CONTRATADA / CONVENENTE:</t>
  </si>
  <si>
    <t>Razão Social</t>
  </si>
  <si>
    <t>Dados da empresa.</t>
  </si>
  <si>
    <t>CNPJ</t>
  </si>
  <si>
    <t>Tipo societário (NATUREZA JURÍDICA)</t>
  </si>
  <si>
    <t>Sociedade Empresária / MEI / EIRELI</t>
  </si>
  <si>
    <t>NÃO</t>
  </si>
  <si>
    <t>Regime Tributário (Apuração do Lucro)</t>
  </si>
  <si>
    <t>CNAE da Empresa que Alcance a Atividade Contratada</t>
  </si>
  <si>
    <t>Dados da empresa (CNAE da Empresa que Alcance a Atividade Contratada)</t>
  </si>
  <si>
    <t>PREENCHER SE OPTANTE PELO SIMPLES</t>
  </si>
  <si>
    <t>MÓDULO 1:   COMPOSICAO DA REMUNERACÃO</t>
  </si>
  <si>
    <t>Valor (R$)</t>
  </si>
  <si>
    <t>Indicação da Base de Cálculo</t>
  </si>
  <si>
    <t>A</t>
  </si>
  <si>
    <t>Salário Base</t>
  </si>
  <si>
    <t>OSC - Organização da Sociedade Civil</t>
  </si>
  <si>
    <t>B</t>
  </si>
  <si>
    <t>Adicional de periculosidade</t>
  </si>
  <si>
    <t>OS - Organização Social</t>
  </si>
  <si>
    <t>C</t>
  </si>
  <si>
    <t>Adicional de insalubridade</t>
  </si>
  <si>
    <t>D</t>
  </si>
  <si>
    <t>Adicional noturno</t>
  </si>
  <si>
    <t>E</t>
  </si>
  <si>
    <t>Hora noturna adicional</t>
  </si>
  <si>
    <t>SIM</t>
  </si>
  <si>
    <t>F</t>
  </si>
  <si>
    <t>Adicional de Hora Extra</t>
  </si>
  <si>
    <t>G</t>
  </si>
  <si>
    <t>lntervalo lntrajornada</t>
  </si>
  <si>
    <t>H</t>
  </si>
  <si>
    <t>Outros (especificar)</t>
  </si>
  <si>
    <t>Total da Remuneração</t>
  </si>
  <si>
    <t>MÓDULO 2: BENEFÍCIOS MENSAIS E DIÁRIOS</t>
  </si>
  <si>
    <t>Valor Unitário</t>
  </si>
  <si>
    <t>Valor Mensal (R$)</t>
  </si>
  <si>
    <t>Auxílio Transporte (Informar Valor Modal (R$))</t>
  </si>
  <si>
    <t>A.1</t>
  </si>
  <si>
    <t>Credito PIS/COFINS</t>
  </si>
  <si>
    <t>Auxílio Alimentação  (Informar Valor Diário (R$))</t>
  </si>
  <si>
    <t>B.1</t>
  </si>
  <si>
    <r>
      <rPr>
        <sz val="8"/>
        <rFont val="Arial"/>
        <family val="2"/>
      </rPr>
      <t xml:space="preserve">Assistência Social Familiar Sindical - Cláusula </t>
    </r>
    <r>
      <rPr>
        <u/>
        <sz val="8"/>
        <rFont val="Arial"/>
        <family val="2"/>
      </rPr>
      <t xml:space="preserve">                                                                 </t>
    </r>
    <r>
      <rPr>
        <sz val="8"/>
        <rFont val="Arial"/>
        <family val="2"/>
      </rPr>
      <t xml:space="preserve"> da CCT</t>
    </r>
  </si>
  <si>
    <t>R$ ______ (custo do benefício) - R$_______ (participação do empregado) - Definida na CCT.</t>
  </si>
  <si>
    <t>C.1</t>
  </si>
  <si>
    <r>
      <rPr>
        <sz val="8"/>
        <rFont val="Arial"/>
        <family val="2"/>
      </rPr>
      <t xml:space="preserve">Contribuição Assistencial Patronal - Clausula  </t>
    </r>
    <r>
      <rPr>
        <u/>
        <sz val="8"/>
        <rFont val="Arial"/>
        <family val="2"/>
      </rPr>
      <t xml:space="preserve">                                                                 </t>
    </r>
    <r>
      <rPr>
        <sz val="8"/>
        <rFont val="Arial"/>
        <family val="2"/>
      </rPr>
      <t xml:space="preserve"> da CCT</t>
    </r>
  </si>
  <si>
    <t>R$ ______ por empregado ao ano - Definida na CCT.</t>
  </si>
  <si>
    <t>Total de Benefícios mensais e diários</t>
  </si>
  <si>
    <t>Nota: o valor informado deverá ser o custo real do insumo (descontado o valor eventualmente pago pelo empregado).</t>
  </si>
  <si>
    <t>MÓDULO 3:   UNIFORMES E Eprs (lnsumos Diversos)</t>
  </si>
  <si>
    <t>Valores mensais por empregado.</t>
  </si>
  <si>
    <r>
      <rPr>
        <sz val="8"/>
        <rFont val="Arial"/>
        <family val="2"/>
      </rPr>
      <t xml:space="preserve">Uniformes - Cláusula </t>
    </r>
    <r>
      <rPr>
        <u/>
        <sz val="8"/>
        <rFont val="Arial"/>
        <family val="2"/>
      </rPr>
      <t xml:space="preserve">                                                                  </t>
    </r>
    <r>
      <rPr>
        <sz val="8"/>
        <rFont val="Arial"/>
        <family val="2"/>
      </rPr>
      <t xml:space="preserve"> da CCT</t>
    </r>
  </si>
  <si>
    <t>Outros (equipamentos, insumos e materiais)</t>
  </si>
  <si>
    <t>Total</t>
  </si>
  <si>
    <r>
      <rPr>
        <i/>
        <sz val="8"/>
        <rFont val="Arial"/>
        <family val="2"/>
      </rPr>
      <t xml:space="preserve">Nota (1) </t>
    </r>
    <r>
      <rPr>
        <sz val="8"/>
        <rFont val="Arial"/>
        <family val="2"/>
      </rPr>
      <t>- Os percentuais dos encargos previdenciários e FGTS são aqueles estabelecidos pela legislação vigente.</t>
    </r>
  </si>
  <si>
    <t>MODULO 4:  ENCARGOS SOCIAIS E TRABALHISTAS</t>
  </si>
  <si>
    <t>Submódulo 4.1 - Encargos previdenciários e FGTS:</t>
  </si>
  <si>
    <t>%</t>
  </si>
  <si>
    <t>Nota (2) - Percentuais incidentes sobre a remuneração.</t>
  </si>
  <si>
    <t>INSS</t>
  </si>
  <si>
    <t>SESI ou SESC</t>
  </si>
  <si>
    <t>SENAI ou SENAC</t>
  </si>
  <si>
    <t>INCRA</t>
  </si>
  <si>
    <t>Salario Educação</t>
  </si>
  <si>
    <t>FGTS</t>
  </si>
  <si>
    <t>Risco Ambiental do Trabalho (INSERIR ALÍQUOTA DE ACORDO COM A ATIVIDADE)</t>
  </si>
  <si>
    <t>SEBRAE</t>
  </si>
  <si>
    <t>Submódulo 4.2 - 13° Salário e Adicional de Férias</t>
  </si>
  <si>
    <t>13 ° Salário (8,33%)</t>
  </si>
  <si>
    <t>Adicional de Férias (2,78%)</t>
  </si>
  <si>
    <t>Subtotal</t>
  </si>
  <si>
    <t>Incidência do submódulo 4.1 sobre 13º Salário e Adicional de Férias</t>
  </si>
  <si>
    <t>Submódulo 4.3 - Afastamento Maternidade</t>
  </si>
  <si>
    <t>Afastamento maternidade</t>
  </si>
  <si>
    <t>lncidência do submódulo 4.1 sobre afastamento maternidade</t>
  </si>
  <si>
    <t>Submódulo 4.4 - Provisão para Rescisão</t>
  </si>
  <si>
    <t>Aviso prévio indenizado</t>
  </si>
  <si>
    <t>lncidência do FGTS sobre aviso prévio indenizado</t>
  </si>
  <si>
    <t>Multa do FGTS do aviso prévio indenizado</t>
  </si>
  <si>
    <t>Aviso prévio trabalhado</t>
  </si>
  <si>
    <t>lncidência do submódulo 4.1 sobre aviso prévio trabalhado</t>
  </si>
  <si>
    <t>Multa do FGTS do aviso prévio trabalhado</t>
  </si>
  <si>
    <t>Submódulo 4.5 - Custo de Reposição do Profissional Ausente</t>
  </si>
  <si>
    <t>Férias</t>
  </si>
  <si>
    <t>Ausência por Doença</t>
  </si>
  <si>
    <t>Licença Paternidade</t>
  </si>
  <si>
    <t>Ausências Legais</t>
  </si>
  <si>
    <t>Ausência por Acidente de Trabalho</t>
  </si>
  <si>
    <t>lncidência do submódulo 4.1 sobre o Custo de  reposição</t>
  </si>
  <si>
    <t>Quadro-Resumo - Módulo 4 - Encargos sociais e trabalhistas</t>
  </si>
  <si>
    <t>Observações</t>
  </si>
  <si>
    <t>4.1</t>
  </si>
  <si>
    <t>13 ° salario + Adicional de férias</t>
  </si>
  <si>
    <t>4.2</t>
  </si>
  <si>
    <t>Encargos previdenciários e FGTS</t>
  </si>
  <si>
    <t>4.3</t>
  </si>
  <si>
    <t>4.4</t>
  </si>
  <si>
    <t>Custo de rescisão</t>
  </si>
  <si>
    <t>4.5</t>
  </si>
  <si>
    <t>Custo de reposição do profissional ausente</t>
  </si>
  <si>
    <t>4.6</t>
  </si>
  <si>
    <t>MÓDULO 5 - CUSTOS INDIRETOS , TRIBUTOS E LUCRO</t>
  </si>
  <si>
    <t>Custos lndiretos</t>
  </si>
  <si>
    <t>Lucro</t>
  </si>
  <si>
    <t>Subtotal - I</t>
  </si>
  <si>
    <t>Valor líquido mensal dos serviços (sem os tributos)</t>
  </si>
  <si>
    <t>Valor mensal dos serviços (incluindo os tributos) - Base para o cálculo dos tributos</t>
  </si>
  <si>
    <t>Tributos</t>
  </si>
  <si>
    <t>C1</t>
  </si>
  <si>
    <r>
      <rPr>
        <sz val="8"/>
        <rFont val="Arial"/>
        <family val="2"/>
      </rPr>
      <t xml:space="preserve">Tributos Federais - PIS </t>
    </r>
    <r>
      <rPr>
        <i/>
        <sz val="8"/>
        <rFont val="Arial"/>
        <family val="2"/>
      </rPr>
      <t xml:space="preserve">I </t>
    </r>
    <r>
      <rPr>
        <sz val="8"/>
        <rFont val="Arial"/>
        <family val="2"/>
      </rPr>
      <t>COFINS</t>
    </r>
  </si>
  <si>
    <t>PIS</t>
  </si>
  <si>
    <t>COFINS</t>
  </si>
  <si>
    <t>C2</t>
  </si>
  <si>
    <t>Tributos Estaduais (ICMS)</t>
  </si>
  <si>
    <t>C3</t>
  </si>
  <si>
    <t>Tributos Municipais (ISS)</t>
  </si>
  <si>
    <t>C4</t>
  </si>
  <si>
    <t>Outras tributos (especificar)</t>
  </si>
  <si>
    <t>Subtotal - II</t>
  </si>
  <si>
    <t>Quadro-Resumo do Custo por Empregado (Mão de obra vinculada a execução contratual (valor por empregado)</t>
  </si>
  <si>
    <t>(R$)</t>
  </si>
  <si>
    <t>Módulo 1- Composição da Remuneração</t>
  </si>
  <si>
    <t>Módulo 2 - Benefícios Mensais e Diários</t>
  </si>
  <si>
    <t>Módulo 3 - lnsumos Diversos (uniformes, materiais, equipamentos e outros)</t>
  </si>
  <si>
    <t>Módulo 4 - Encargos Sociais e Trabalhistas</t>
  </si>
  <si>
    <t>Subtotal (A + B +C+ D)</t>
  </si>
  <si>
    <t>Módulo 5 - Custos indiretos, tributos e lucro</t>
  </si>
  <si>
    <t>Valor total por empregado</t>
  </si>
  <si>
    <t>Quantitativo de Postos</t>
  </si>
  <si>
    <t>Fator K</t>
  </si>
  <si>
    <t>Geral: 2,5 a 2,7 /  Limpeza com equipamentos, insumos e materiais: 3,0 a 3,5</t>
  </si>
  <si>
    <t xml:space="preserve">O Fator K corresponde à razão entre o custo total de um trabalhador (remuneração, encargos sociais, insumos, reserva técnica, despesas operacionais/administrativas, lucro e tributos) e o valor pago ao mesmo trabalhador a título de remuneração. </t>
  </si>
  <si>
    <t>Declaro para os devidos fins a veracidade das informações acima prestadas;</t>
  </si>
  <si>
    <t>Empresa:</t>
  </si>
  <si>
    <t>CNPJ:</t>
  </si>
  <si>
    <t>Responsável Legal:</t>
  </si>
  <si>
    <t>Data:</t>
  </si>
  <si>
    <t>Assinatura:</t>
  </si>
  <si>
    <t>Para o preenchimento da Planilha deve ser observado o seguinte:</t>
  </si>
  <si>
    <t>1 - A planilha é automatizada. Os campos a serem preenchidos estão na cor AMARELA. A medida que os campos forem sendo preenchidos, os demais campos são atualizados.</t>
  </si>
  <si>
    <t>20h</t>
  </si>
  <si>
    <t>40h (5x2)</t>
  </si>
  <si>
    <t>44h (5x2)</t>
  </si>
  <si>
    <t>44h (6x1)</t>
  </si>
  <si>
    <t>60h</t>
  </si>
  <si>
    <t>12h / 36h</t>
  </si>
  <si>
    <t>18h / 54h</t>
  </si>
  <si>
    <t>24h / 72h</t>
  </si>
  <si>
    <t>Noturno</t>
  </si>
  <si>
    <t>Revezamento</t>
  </si>
  <si>
    <r>
      <rPr>
        <b/>
        <sz val="8"/>
        <color indexed="25"/>
        <rFont val="Arial"/>
        <family val="2"/>
      </rPr>
      <t xml:space="preserve">Mão de obra vinculada </t>
    </r>
    <r>
      <rPr>
        <b/>
        <sz val="9"/>
        <color indexed="25"/>
        <rFont val="Times New Roman"/>
        <family val="1"/>
      </rPr>
      <t>à</t>
    </r>
    <r>
      <rPr>
        <b/>
        <sz val="13"/>
        <color indexed="25"/>
        <rFont val="Arial"/>
        <family val="2"/>
      </rPr>
      <t xml:space="preserve"> </t>
    </r>
    <r>
      <rPr>
        <b/>
        <sz val="8"/>
        <color indexed="25"/>
        <rFont val="Arial"/>
        <family val="2"/>
      </rPr>
      <t>execução contratual</t>
    </r>
  </si>
  <si>
    <r>
      <rPr>
        <b/>
        <sz val="8"/>
        <color indexed="25"/>
        <rFont val="Arial"/>
        <family val="2"/>
      </rPr>
      <t xml:space="preserve">Dados complementares  para composicão  dos custos  referente  </t>
    </r>
    <r>
      <rPr>
        <b/>
        <sz val="9"/>
        <color indexed="25"/>
        <rFont val="Times New Roman"/>
        <family val="1"/>
      </rPr>
      <t>à</t>
    </r>
    <r>
      <rPr>
        <b/>
        <sz val="9"/>
        <color indexed="25"/>
        <rFont val="Arial"/>
        <family val="2"/>
      </rPr>
      <t xml:space="preserve"> </t>
    </r>
    <r>
      <rPr>
        <b/>
        <sz val="8"/>
        <color indexed="25"/>
        <rFont val="Arial"/>
        <family val="2"/>
      </rPr>
      <t>mão de obra</t>
    </r>
  </si>
  <si>
    <t>Tipo de serviço</t>
  </si>
  <si>
    <r>
      <rPr>
        <sz val="8"/>
        <color indexed="25"/>
        <rFont val="Arial"/>
        <family val="2"/>
      </rPr>
      <t xml:space="preserve">Categoria profissional (vinculada </t>
    </r>
    <r>
      <rPr>
        <sz val="8"/>
        <color indexed="25"/>
        <rFont val="Times New Roman"/>
        <family val="1"/>
      </rPr>
      <t>a</t>
    </r>
    <r>
      <rPr>
        <sz val="8"/>
        <color indexed="25"/>
        <rFont val="Arial"/>
        <family val="2"/>
      </rPr>
      <t xml:space="preserve"> execução
contratual)</t>
    </r>
  </si>
  <si>
    <t>Data base da categoria (dia/mes/ano)</t>
  </si>
  <si>
    <t>1 Composição da Remuneração</t>
  </si>
  <si>
    <t xml:space="preserve">
Deve o valor mínimo observar o valor previsto na CCT quando da oferta de lances.</t>
  </si>
  <si>
    <t>c</t>
  </si>
  <si>
    <t>Cláusula Décima Sétima da CCT 2014/2015</t>
  </si>
  <si>
    <t>Adic ional noturno</t>
  </si>
  <si>
    <t>MÓDUL0 2: BENEFÍCIOS MENSAIS E DIÁRIOS</t>
  </si>
  <si>
    <t>Benefícios Mensais e Diários</t>
  </si>
  <si>
    <t>Transporte</t>
  </si>
  <si>
    <r>
      <rPr>
        <sz val="8"/>
        <color indexed="25"/>
        <rFont val="Arial"/>
        <family val="2"/>
      </rPr>
      <t>R$3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 xml:space="preserve">40 </t>
    </r>
    <r>
      <rPr>
        <sz val="8"/>
        <color indexed="19"/>
        <rFont val="Arial"/>
        <family val="2"/>
      </rPr>
      <t xml:space="preserve">(custo </t>
    </r>
    <r>
      <rPr>
        <sz val="8"/>
        <color indexed="25"/>
        <rFont val="Arial"/>
        <family val="2"/>
      </rPr>
      <t xml:space="preserve">basico do transporte) </t>
    </r>
    <r>
      <rPr>
        <sz val="8"/>
        <color indexed="63"/>
        <rFont val="Arial"/>
        <family val="2"/>
      </rPr>
      <t xml:space="preserve">* </t>
    </r>
    <r>
      <rPr>
        <sz val="8"/>
        <color indexed="19"/>
        <rFont val="Arial"/>
        <family val="2"/>
      </rPr>
      <t xml:space="preserve">2 </t>
    </r>
    <r>
      <rPr>
        <sz val="8"/>
        <color indexed="63"/>
        <rFont val="Arial"/>
        <family val="2"/>
      </rPr>
      <t>(</t>
    </r>
    <r>
      <rPr>
        <sz val="8"/>
        <color indexed="25"/>
        <rFont val="Arial"/>
        <family val="2"/>
      </rPr>
      <t xml:space="preserve">ida e volta) </t>
    </r>
    <r>
      <rPr>
        <sz val="8"/>
        <color indexed="63"/>
        <rFont val="Arial"/>
        <family val="2"/>
      </rPr>
      <t xml:space="preserve">* </t>
    </r>
    <r>
      <rPr>
        <sz val="8"/>
        <color indexed="19"/>
        <rFont val="Arial"/>
        <family val="2"/>
      </rPr>
      <t>26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 xml:space="preserve">09 </t>
    </r>
    <r>
      <rPr>
        <sz val="8"/>
        <color indexed="63"/>
        <rFont val="Arial"/>
        <family val="2"/>
      </rPr>
      <t>(</t>
    </r>
    <r>
      <rPr>
        <sz val="8"/>
        <color indexed="19"/>
        <rFont val="Arial"/>
        <family val="2"/>
      </rPr>
      <t>dias ú</t>
    </r>
    <r>
      <rPr>
        <sz val="8"/>
        <color indexed="25"/>
        <rFont val="Arial"/>
        <family val="2"/>
      </rPr>
      <t xml:space="preserve">teis no mes)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>6% do salário</t>
    </r>
  </si>
  <si>
    <r>
      <rPr>
        <sz val="8"/>
        <color indexed="25"/>
        <rFont val="Arial"/>
        <family val="2"/>
      </rPr>
      <t>Credito PIS</t>
    </r>
    <r>
      <rPr>
        <sz val="8"/>
        <color indexed="63"/>
        <rFont val="Arial"/>
        <family val="2"/>
      </rPr>
      <t>/</t>
    </r>
    <r>
      <rPr>
        <sz val="8"/>
        <color indexed="25"/>
        <rFont val="Arial"/>
        <family val="2"/>
      </rPr>
      <t>COFINS</t>
    </r>
  </si>
  <si>
    <r>
      <rPr>
        <sz val="8"/>
        <color indexed="25"/>
        <rFont val="Arial"/>
        <family val="2"/>
      </rPr>
      <t>As Leis Federais nos 10</t>
    </r>
    <r>
      <rPr>
        <sz val="8"/>
        <color indexed="23"/>
        <rFont val="Arial"/>
        <family val="2"/>
      </rPr>
      <t>.</t>
    </r>
    <r>
      <rPr>
        <sz val="8"/>
        <color indexed="25"/>
        <rFont val="Arial"/>
        <family val="2"/>
      </rPr>
      <t>637/02 e 10</t>
    </r>
    <r>
      <rPr>
        <sz val="8"/>
        <color indexed="23"/>
        <rFont val="Arial"/>
        <family val="2"/>
      </rPr>
      <t>.</t>
    </r>
    <r>
      <rPr>
        <sz val="8"/>
        <color indexed="25"/>
        <rFont val="Arial"/>
        <family val="2"/>
      </rPr>
      <t>833/03 estabelecem condições tributarias para recolhimento dos PIS/PASEP e da COFINS respectivamente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 xml:space="preserve">Dessa forma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nos custos de bens e serviços utilizados comoa insumos na prestação de serviços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podem ser descontados 9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>25</t>
    </r>
    <r>
      <rPr>
        <sz val="8"/>
        <color indexed="63"/>
        <rFont val="Arial"/>
        <family val="2"/>
      </rPr>
      <t>% (</t>
    </r>
    <r>
      <rPr>
        <sz val="8"/>
        <color indexed="25"/>
        <rFont val="Arial"/>
        <family val="2"/>
      </rPr>
      <t>1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>65</t>
    </r>
    <r>
      <rPr>
        <sz val="8"/>
        <color indexed="63"/>
        <rFont val="Arial"/>
        <family val="2"/>
      </rPr>
      <t xml:space="preserve">% </t>
    </r>
    <r>
      <rPr>
        <sz val="7"/>
        <color indexed="25"/>
        <rFont val="Times New Roman"/>
        <family val="1"/>
      </rPr>
      <t>+</t>
    </r>
    <r>
      <rPr>
        <sz val="7"/>
        <color indexed="25"/>
        <rFont val="Arial"/>
        <family val="2"/>
      </rPr>
      <t xml:space="preserve"> </t>
    </r>
    <r>
      <rPr>
        <sz val="8"/>
        <color indexed="25"/>
        <rFont val="Arial"/>
        <family val="2"/>
      </rPr>
      <t>7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60</t>
    </r>
    <r>
      <rPr>
        <sz val="8"/>
        <color indexed="23"/>
        <rFont val="Arial"/>
        <family val="2"/>
      </rPr>
      <t>%</t>
    </r>
    <r>
      <rPr>
        <sz val="8"/>
        <color indexed="25"/>
        <rFont val="Arial"/>
        <family val="2"/>
      </rPr>
      <t>)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incidências essas compensadas na apuração do BDI.</t>
    </r>
  </si>
  <si>
    <t>Auxílio Alimentação - Cláusula Vigésima da CCT</t>
  </si>
  <si>
    <r>
      <rPr>
        <sz val="8"/>
        <color indexed="25"/>
        <rFont val="Arial"/>
        <family val="2"/>
      </rPr>
      <t>R$13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 xml:space="preserve">00 (valor do auxilio) </t>
    </r>
    <r>
      <rPr>
        <sz val="8"/>
        <color indexed="63"/>
        <rFont val="Arial"/>
        <family val="2"/>
      </rPr>
      <t xml:space="preserve">* </t>
    </r>
    <r>
      <rPr>
        <sz val="8"/>
        <color indexed="25"/>
        <rFont val="Arial"/>
        <family val="2"/>
      </rPr>
      <t>21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74 (n</t>
    </r>
    <r>
      <rPr>
        <sz val="8"/>
        <color indexed="63"/>
        <rFont val="Arial"/>
        <family val="2"/>
      </rPr>
      <t xml:space="preserve">° </t>
    </r>
    <r>
      <rPr>
        <sz val="8"/>
        <color indexed="25"/>
        <rFont val="Arial"/>
        <family val="2"/>
      </rPr>
      <t>de dias para efe</t>
    </r>
    <r>
      <rPr>
        <sz val="8"/>
        <color indexed="63"/>
        <rFont val="Arial"/>
        <family val="2"/>
      </rPr>
      <t>i</t>
    </r>
    <r>
      <rPr>
        <sz val="8"/>
        <color indexed="25"/>
        <rFont val="Arial"/>
        <family val="2"/>
      </rPr>
      <t>to de cálculo do auxílio) - 10</t>
    </r>
    <r>
      <rPr>
        <sz val="8"/>
        <color indexed="63"/>
        <rFont val="Arial"/>
        <family val="2"/>
      </rPr>
      <t xml:space="preserve">% </t>
    </r>
    <r>
      <rPr>
        <sz val="8"/>
        <color indexed="25"/>
        <rFont val="Arial"/>
        <family val="2"/>
      </rPr>
      <t>(participação)</t>
    </r>
  </si>
  <si>
    <t>Assistência Social Familiar Sindical - Cláusula Vigésima Quarta da CCT</t>
  </si>
  <si>
    <r>
      <rPr>
        <sz val="8"/>
        <color indexed="25"/>
        <rFont val="Arial"/>
        <family val="2"/>
      </rPr>
      <t>R$9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>00 (custo do benefício) - R$4,50 (participação do emp</t>
    </r>
    <r>
      <rPr>
        <sz val="8"/>
        <color indexed="63"/>
        <rFont val="Arial"/>
        <family val="2"/>
      </rPr>
      <t>r</t>
    </r>
    <r>
      <rPr>
        <sz val="8"/>
        <color indexed="25"/>
        <rFont val="Arial"/>
        <family val="2"/>
      </rPr>
      <t>egado</t>
    </r>
    <r>
      <rPr>
        <sz val="8"/>
        <color indexed="63"/>
        <rFont val="Arial"/>
        <family val="2"/>
      </rPr>
      <t>)</t>
    </r>
  </si>
  <si>
    <t>Contribuição Assistencial Patronal - Clausula Quinquagesima Quarta da CCT</t>
  </si>
  <si>
    <r>
      <rPr>
        <sz val="8"/>
        <color indexed="25"/>
        <rFont val="Arial"/>
        <family val="2"/>
      </rPr>
      <t>R$28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00 por empregado ao ano</t>
    </r>
  </si>
  <si>
    <r>
      <rPr>
        <i/>
        <sz val="8"/>
        <color indexed="25"/>
        <rFont val="Arial"/>
        <family val="2"/>
      </rPr>
      <t>Nota</t>
    </r>
    <r>
      <rPr>
        <i/>
        <sz val="8"/>
        <color indexed="23"/>
        <rFont val="Arial"/>
        <family val="2"/>
      </rPr>
      <t xml:space="preserve">: </t>
    </r>
    <r>
      <rPr>
        <i/>
        <sz val="8"/>
        <color indexed="25"/>
        <rFont val="Arial"/>
        <family val="2"/>
      </rPr>
      <t>o valor informado deverá ser o custo real do insumo (descontado o valor eventualmente pago pelo empregado).</t>
    </r>
  </si>
  <si>
    <r>
      <rPr>
        <b/>
        <sz val="8"/>
        <color indexed="25"/>
        <rFont val="Arial"/>
        <family val="2"/>
      </rPr>
      <t xml:space="preserve">MÓDULO </t>
    </r>
    <r>
      <rPr>
        <b/>
        <sz val="9"/>
        <color indexed="25"/>
        <rFont val="Times New Roman"/>
        <family val="1"/>
      </rPr>
      <t>3</t>
    </r>
    <r>
      <rPr>
        <b/>
        <sz val="9"/>
        <color indexed="25"/>
        <rFont val="Arial"/>
        <family val="2"/>
      </rPr>
      <t xml:space="preserve">:   </t>
    </r>
    <r>
      <rPr>
        <b/>
        <sz val="8"/>
        <color indexed="25"/>
        <rFont val="Arial"/>
        <family val="2"/>
      </rPr>
      <t>UNIFORMES E EPrs</t>
    </r>
  </si>
  <si>
    <r>
      <rPr>
        <b/>
        <sz val="9"/>
        <color indexed="25"/>
        <rFont val="Times New Roman"/>
        <family val="1"/>
      </rPr>
      <t>3 -</t>
    </r>
    <r>
      <rPr>
        <b/>
        <sz val="9"/>
        <color indexed="25"/>
        <rFont val="Arial"/>
        <family val="2"/>
      </rPr>
      <t xml:space="preserve"> </t>
    </r>
    <r>
      <rPr>
        <b/>
        <sz val="8"/>
        <color indexed="25"/>
        <rFont val="Arial"/>
        <family val="2"/>
      </rPr>
      <t>lnsumos Diversos</t>
    </r>
  </si>
  <si>
    <t>Uniformes - Cláusula Quadragésima Sexta da CCT</t>
  </si>
  <si>
    <t>Kit de uniforme completo por ano ver planilha em anexo</t>
  </si>
  <si>
    <r>
      <rPr>
        <i/>
        <sz val="8"/>
        <color indexed="25"/>
        <rFont val="Arial"/>
        <family val="2"/>
      </rPr>
      <t>Nota</t>
    </r>
    <r>
      <rPr>
        <i/>
        <sz val="8"/>
        <color indexed="23"/>
        <rFont val="Arial"/>
        <family val="2"/>
      </rPr>
      <t xml:space="preserve">: </t>
    </r>
    <r>
      <rPr>
        <i/>
        <sz val="8"/>
        <color indexed="25"/>
        <rFont val="Arial"/>
        <family val="2"/>
      </rPr>
      <t>Valores mensais par empregado.</t>
    </r>
  </si>
  <si>
    <r>
      <rPr>
        <sz val="7"/>
        <color indexed="25"/>
        <rFont val="Arial"/>
        <family val="2"/>
      </rPr>
      <t>Pag</t>
    </r>
    <r>
      <rPr>
        <sz val="7"/>
        <color indexed="63"/>
        <rFont val="Arial"/>
        <family val="2"/>
      </rPr>
      <t>i</t>
    </r>
    <r>
      <rPr>
        <sz val="7"/>
        <color indexed="25"/>
        <rFont val="Arial"/>
        <family val="2"/>
      </rPr>
      <t>na 1de 6</t>
    </r>
  </si>
  <si>
    <r>
      <rPr>
        <sz val="6"/>
        <color indexed="22"/>
        <rFont val="Times New Roman"/>
        <family val="1"/>
      </rPr>
      <t xml:space="preserve">.1 </t>
    </r>
    <r>
      <rPr>
        <sz val="6"/>
        <color indexed="47"/>
        <rFont val="Times New Roman"/>
        <family val="1"/>
      </rPr>
      <t xml:space="preserve">:.i    </t>
    </r>
    <r>
      <rPr>
        <sz val="6"/>
        <color indexed="22"/>
        <rFont val="Times New Roman"/>
        <family val="1"/>
      </rPr>
      <t>' •</t>
    </r>
  </si>
  <si>
    <r>
      <rPr>
        <sz val="11"/>
        <color indexed="22"/>
        <rFont val="Arial"/>
        <family val="2"/>
      </rPr>
      <t>.</t>
    </r>
    <r>
      <rPr>
        <sz val="11"/>
        <color indexed="22"/>
        <rFont val="Times New Roman"/>
        <family val="1"/>
      </rPr>
      <t>.</t>
    </r>
    <r>
      <rPr>
        <sz val="7"/>
        <color indexed="22"/>
        <rFont val="Times New Roman"/>
        <family val="1"/>
      </rPr>
      <t xml:space="preserve">, </t>
    </r>
    <r>
      <rPr>
        <sz val="6"/>
        <color indexed="22"/>
        <rFont val="Times New Roman"/>
        <family val="1"/>
      </rPr>
      <t>'</t>
    </r>
  </si>
  <si>
    <r>
      <rPr>
        <b/>
        <sz val="8"/>
        <color indexed="25"/>
        <rFont val="Arial"/>
        <family val="2"/>
      </rPr>
      <t>MÓDUL0 4</t>
    </r>
    <r>
      <rPr>
        <b/>
        <sz val="8"/>
        <color indexed="63"/>
        <rFont val="Arial"/>
        <family val="2"/>
      </rPr>
      <t xml:space="preserve">:  </t>
    </r>
    <r>
      <rPr>
        <b/>
        <sz val="8"/>
        <color indexed="25"/>
        <rFont val="Arial"/>
        <family val="2"/>
      </rPr>
      <t>ENCARGOS SOCIAIS E TRABALHISTAS</t>
    </r>
  </si>
  <si>
    <r>
      <rPr>
        <b/>
        <sz val="8"/>
        <color indexed="25"/>
        <rFont val="Arial"/>
        <family val="2"/>
      </rPr>
      <t>Submódulo 4.1 - Encargos previdenciários e FGTS</t>
    </r>
    <r>
      <rPr>
        <b/>
        <sz val="8"/>
        <color indexed="63"/>
        <rFont val="Arial"/>
        <family val="2"/>
      </rPr>
      <t>:</t>
    </r>
  </si>
  <si>
    <r>
      <rPr>
        <b/>
        <sz val="8"/>
        <color indexed="25"/>
        <rFont val="Arial"/>
        <family val="2"/>
      </rPr>
      <t>Valor (R</t>
    </r>
    <r>
      <rPr>
        <b/>
        <sz val="8"/>
        <color indexed="63"/>
        <rFont val="Arial"/>
        <family val="2"/>
      </rPr>
      <t>$)</t>
    </r>
  </si>
  <si>
    <r>
      <rPr>
        <sz val="8"/>
        <color indexed="63"/>
        <rFont val="Arial"/>
        <family val="2"/>
      </rPr>
      <t>Lei n°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8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 xml:space="preserve">212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24 de julho de 1991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22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inciso I)</t>
    </r>
  </si>
  <si>
    <r>
      <rPr>
        <sz val="8"/>
        <color indexed="63"/>
        <rFont val="Arial"/>
        <family val="2"/>
      </rPr>
      <t>SE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 xml:space="preserve">I ou 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E</t>
    </r>
    <r>
      <rPr>
        <sz val="8"/>
        <color indexed="25"/>
        <rFont val="Arial"/>
        <family val="2"/>
      </rPr>
      <t>SC</t>
    </r>
  </si>
  <si>
    <r>
      <rPr>
        <sz val="8"/>
        <color indexed="25"/>
        <rFont val="Arial"/>
        <family val="2"/>
      </rPr>
      <t>D</t>
    </r>
    <r>
      <rPr>
        <sz val="8"/>
        <color indexed="63"/>
        <rFont val="Arial"/>
        <family val="2"/>
      </rPr>
      <t>ecreto-Lei 9.853/1946 (Art. 3°) e Lei 8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036/1990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30)</t>
    </r>
  </si>
  <si>
    <t>Nao se aplica caso o licitante seja optante pelo Simples Nacional</t>
  </si>
  <si>
    <r>
      <rPr>
        <sz val="8"/>
        <color indexed="63"/>
        <rFont val="Arial"/>
        <family val="2"/>
      </rPr>
      <t>SENA</t>
    </r>
    <r>
      <rPr>
        <sz val="8"/>
        <color indexed="25"/>
        <rFont val="Arial"/>
        <family val="2"/>
      </rPr>
      <t xml:space="preserve">I </t>
    </r>
    <r>
      <rPr>
        <sz val="8"/>
        <color indexed="63"/>
        <rFont val="Arial"/>
        <family val="2"/>
      </rPr>
      <t xml:space="preserve">ou 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E</t>
    </r>
    <r>
      <rPr>
        <sz val="8"/>
        <color indexed="25"/>
        <rFont val="Arial"/>
        <family val="2"/>
      </rPr>
      <t>NA</t>
    </r>
    <r>
      <rPr>
        <sz val="8"/>
        <color indexed="63"/>
        <rFont val="Arial"/>
        <family val="2"/>
      </rPr>
      <t>C</t>
    </r>
  </si>
  <si>
    <t>Decreto-Lei n° 2.318/86</t>
  </si>
  <si>
    <r>
      <rPr>
        <sz val="8"/>
        <color indexed="63"/>
        <rFont val="Arial"/>
        <family val="2"/>
      </rPr>
      <t>Decreto-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ei n° 1.146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31 de dezembro de 1970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1°, inciso I)</t>
    </r>
  </si>
  <si>
    <r>
      <rPr>
        <sz val="8"/>
        <color indexed="25"/>
        <rFont val="Arial"/>
        <family val="2"/>
      </rPr>
      <t>De</t>
    </r>
    <r>
      <rPr>
        <sz val="8"/>
        <color indexed="63"/>
        <rFont val="Arial"/>
        <family val="2"/>
      </rPr>
      <t>creto-Lei n° 87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 xml:space="preserve">043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22 de março de 1982 (Art. 3</t>
    </r>
    <r>
      <rPr>
        <sz val="8"/>
        <color indexed="23"/>
        <rFont val="Arial"/>
        <family val="2"/>
      </rPr>
      <t>°</t>
    </r>
    <r>
      <rPr>
        <sz val="8"/>
        <color indexed="63"/>
        <rFont val="Arial"/>
        <family val="2"/>
      </rPr>
      <t>, inciso I)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Lei n° 9.424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24 de dezembro de 1996 (Art. 15), Decreto n° 3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142/99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2</t>
    </r>
    <r>
      <rPr>
        <sz val="8"/>
        <color indexed="23"/>
        <rFont val="Arial"/>
        <family val="2"/>
      </rPr>
      <t>°</t>
    </r>
    <r>
      <rPr>
        <sz val="8"/>
        <color indexed="63"/>
        <rFont val="Arial"/>
        <family val="2"/>
      </rPr>
      <t>) e Constituição Federal de 1988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(Art. 212 </t>
    </r>
    <r>
      <rPr>
        <sz val="9"/>
        <color indexed="63"/>
        <rFont val="Times New Roman"/>
        <family val="1"/>
      </rPr>
      <t>§</t>
    </r>
    <r>
      <rPr>
        <sz val="9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50)</t>
    </r>
  </si>
  <si>
    <r>
      <rPr>
        <sz val="8"/>
        <color indexed="63"/>
        <rFont val="Arial"/>
        <family val="2"/>
      </rPr>
      <t>Lei n° 8.036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11 de maio de 1990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(Art. 15)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Constituição Federal de 1988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7°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inciso Ill) e </t>
    </r>
    <r>
      <rPr>
        <sz val="8"/>
        <color indexed="25"/>
        <rFont val="Arial"/>
        <family val="2"/>
      </rPr>
      <t>M</t>
    </r>
    <r>
      <rPr>
        <sz val="8"/>
        <color indexed="63"/>
        <rFont val="Arial"/>
        <family val="2"/>
      </rPr>
      <t>i</t>
    </r>
    <r>
      <rPr>
        <sz val="8"/>
        <color indexed="25"/>
        <rFont val="Arial"/>
        <family val="2"/>
      </rPr>
      <t>n</t>
    </r>
    <r>
      <rPr>
        <sz val="8"/>
        <color indexed="63"/>
        <rFont val="Arial"/>
        <family val="2"/>
      </rPr>
      <t>i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téri</t>
    </r>
    <r>
      <rPr>
        <sz val="8"/>
        <color indexed="25"/>
        <rFont val="Arial"/>
        <family val="2"/>
      </rPr>
      <t xml:space="preserve">o </t>
    </r>
    <r>
      <rPr>
        <sz val="8"/>
        <color indexed="63"/>
        <rFont val="Arial"/>
        <family val="2"/>
      </rPr>
      <t>do Traba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ho - lnstrução normativa 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 xml:space="preserve">84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13 d</t>
    </r>
    <r>
      <rPr>
        <sz val="8"/>
        <color indexed="25"/>
        <rFont val="Arial"/>
        <family val="2"/>
      </rPr>
      <t xml:space="preserve">e </t>
    </r>
    <r>
      <rPr>
        <sz val="8"/>
        <color indexed="63"/>
        <rFont val="Arial"/>
        <family val="2"/>
      </rPr>
      <t>julho de 2010 - Dispõe sabre a fiscalização do Fundo de Garantia do Tempo de Serviço - FGTS e das Contribuições Sociais instituladas pela Lei Complementar n° 110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29 de junho de 2001</t>
    </r>
    <r>
      <rPr>
        <sz val="8"/>
        <color indexed="55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6</t>
    </r>
    <r>
      <rPr>
        <sz val="8"/>
        <color indexed="23"/>
        <rFont val="Arial"/>
        <family val="2"/>
      </rPr>
      <t xml:space="preserve">°, </t>
    </r>
    <r>
      <rPr>
        <sz val="8"/>
        <color indexed="63"/>
        <rFont val="Arial"/>
        <family val="2"/>
      </rPr>
      <t>inciso IV)</t>
    </r>
  </si>
  <si>
    <r>
      <rPr>
        <sz val="8"/>
        <color indexed="63"/>
        <rFont val="Arial"/>
        <family val="2"/>
      </rPr>
      <t>Risco Am</t>
    </r>
    <r>
      <rPr>
        <sz val="8"/>
        <color indexed="25"/>
        <rFont val="Arial"/>
        <family val="2"/>
      </rPr>
      <t>b</t>
    </r>
    <r>
      <rPr>
        <sz val="8"/>
        <color indexed="63"/>
        <rFont val="Arial"/>
        <family val="2"/>
      </rPr>
      <t>ie</t>
    </r>
    <r>
      <rPr>
        <sz val="8"/>
        <color indexed="25"/>
        <rFont val="Arial"/>
        <family val="2"/>
      </rPr>
      <t>n</t>
    </r>
    <r>
      <rPr>
        <sz val="8"/>
        <color indexed="63"/>
        <rFont val="Arial"/>
        <family val="2"/>
      </rPr>
      <t>tal do T</t>
    </r>
    <r>
      <rPr>
        <sz val="8"/>
        <color indexed="25"/>
        <rFont val="Arial"/>
        <family val="2"/>
      </rPr>
      <t>r</t>
    </r>
    <r>
      <rPr>
        <sz val="8"/>
        <color indexed="63"/>
        <rFont val="Arial"/>
        <family val="2"/>
      </rPr>
      <t>a</t>
    </r>
    <r>
      <rPr>
        <sz val="8"/>
        <color indexed="25"/>
        <rFont val="Arial"/>
        <family val="2"/>
      </rPr>
      <t>ba</t>
    </r>
    <r>
      <rPr>
        <sz val="8"/>
        <color indexed="63"/>
        <rFont val="Arial"/>
        <family val="2"/>
      </rPr>
      <t>lho</t>
    </r>
  </si>
  <si>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 xml:space="preserve">ei n° 8.212, de 24 de julho de 1991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22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inciso II, alíneas </t>
    </r>
    <r>
      <rPr>
        <sz val="8"/>
        <color indexed="23"/>
        <rFont val="Arial"/>
        <family val="2"/>
      </rPr>
      <t>"</t>
    </r>
    <r>
      <rPr>
        <sz val="8"/>
        <color indexed="63"/>
        <rFont val="Arial"/>
        <family val="2"/>
      </rPr>
      <t>b</t>
    </r>
    <r>
      <rPr>
        <sz val="8"/>
        <color indexed="23"/>
        <rFont val="Arial"/>
        <family val="2"/>
      </rPr>
      <t xml:space="preserve">" </t>
    </r>
    <r>
      <rPr>
        <sz val="8"/>
        <color indexed="63"/>
        <rFont val="Arial"/>
        <family val="2"/>
      </rPr>
      <t xml:space="preserve">e </t>
    </r>
    <r>
      <rPr>
        <sz val="8"/>
        <color indexed="23"/>
        <rFont val="Arial"/>
        <family val="2"/>
      </rPr>
      <t>"</t>
    </r>
    <r>
      <rPr>
        <sz val="8"/>
        <color indexed="63"/>
        <rFont val="Arial"/>
        <family val="2"/>
      </rPr>
      <t>c</t>
    </r>
    <r>
      <rPr>
        <sz val="8"/>
        <color indexed="23"/>
        <rFont val="Arial"/>
        <family val="2"/>
      </rPr>
      <t>"</t>
    </r>
    <r>
      <rPr>
        <sz val="8"/>
        <color indexed="63"/>
        <rFont val="Arial"/>
        <family val="2"/>
      </rPr>
      <t>)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Decreto n° 6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042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12 de f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v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 xml:space="preserve">reiro de 2007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(AlÍquotas do SAT em função do </t>
    </r>
    <r>
      <rPr>
        <sz val="8"/>
        <color indexed="25"/>
        <rFont val="Arial"/>
        <family val="2"/>
      </rPr>
      <t>FAP</t>
    </r>
    <r>
      <rPr>
        <sz val="8"/>
        <color indexed="63"/>
        <rFont val="Arial"/>
        <family val="2"/>
      </rPr>
      <t>)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Decreto n° 6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 xml:space="preserve">957 , de 9 de setembro de 2009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 xml:space="preserve">líquotas do 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AT em função do FAP) e Anexo da resolução M</t>
    </r>
    <r>
      <rPr>
        <sz val="8"/>
        <color indexed="25"/>
        <rFont val="Arial"/>
        <family val="2"/>
      </rPr>
      <t>P</t>
    </r>
    <r>
      <rPr>
        <sz val="8"/>
        <color indexed="63"/>
        <rFont val="Arial"/>
        <family val="2"/>
      </rPr>
      <t>S/CNPS n° 1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316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 31 de maio de 2010 - DOU de 14/06/2010 (fator acidentário de prevenção - FAP) -&gt; RAT X FAP= RAT ajustado - </t>
    </r>
    <r>
      <rPr>
        <sz val="8"/>
        <color indexed="25"/>
        <rFont val="Arial"/>
        <family val="2"/>
      </rPr>
      <t>N</t>
    </r>
    <r>
      <rPr>
        <sz val="8"/>
        <color indexed="63"/>
        <rFont val="Arial"/>
        <family val="2"/>
      </rPr>
      <t xml:space="preserve">este caso 3% (RAT - proveniente do CNAE 8111- </t>
    </r>
    <r>
      <rPr>
        <i/>
        <sz val="8"/>
        <color indexed="63"/>
        <rFont val="Arial"/>
        <family val="2"/>
      </rPr>
      <t xml:space="preserve">7100 </t>
    </r>
    <r>
      <rPr>
        <sz val="8"/>
        <color indexed="63"/>
        <rFont val="Arial"/>
        <family val="2"/>
      </rPr>
      <t xml:space="preserve">- SERVÇOS COMBINADOS PARA APOIO A 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DI</t>
    </r>
    <r>
      <rPr>
        <sz val="8"/>
        <color indexed="25"/>
        <rFont val="Arial"/>
        <family val="2"/>
      </rPr>
      <t>F</t>
    </r>
    <r>
      <rPr>
        <sz val="8"/>
        <color indexed="63"/>
        <rFont val="Arial"/>
        <family val="2"/>
      </rPr>
      <t>ÍCIOS, EXCETO CONDOMÍNIOS PREDIAIS) x 1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6%(FAP) = 4 ,80%</t>
    </r>
  </si>
  <si>
    <r>
      <rPr>
        <sz val="8"/>
        <color indexed="63"/>
        <rFont val="Arial"/>
        <family val="2"/>
      </rPr>
      <t>SE</t>
    </r>
    <r>
      <rPr>
        <sz val="8"/>
        <color indexed="25"/>
        <rFont val="Arial"/>
        <family val="2"/>
      </rPr>
      <t>BRA</t>
    </r>
    <r>
      <rPr>
        <sz val="8"/>
        <color indexed="63"/>
        <rFont val="Arial"/>
        <family val="2"/>
      </rPr>
      <t>E</t>
    </r>
  </si>
  <si>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ei n° 8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029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12 de abril de 1990</t>
    </r>
    <r>
      <rPr>
        <sz val="8"/>
        <color indexed="23"/>
        <rFont val="Arial"/>
        <family val="2"/>
      </rPr>
      <t xml:space="preserve">.
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8</t>
    </r>
    <r>
      <rPr>
        <sz val="8"/>
        <color indexed="23"/>
        <rFont val="Arial"/>
        <family val="2"/>
      </rPr>
      <t>°</t>
    </r>
    <r>
      <rPr>
        <sz val="8"/>
        <color indexed="63"/>
        <rFont val="Arial"/>
        <family val="2"/>
      </rPr>
      <t>)</t>
    </r>
  </si>
  <si>
    <t>TOTAL</t>
  </si>
  <si>
    <r>
      <rPr>
        <i/>
        <sz val="8"/>
        <color indexed="63"/>
        <rFont val="Arial"/>
        <family val="2"/>
      </rPr>
      <t xml:space="preserve">Nota (1) </t>
    </r>
    <r>
      <rPr>
        <sz val="8"/>
        <color indexed="63"/>
        <rFont val="Arial"/>
        <family val="2"/>
      </rPr>
      <t xml:space="preserve">- </t>
    </r>
    <r>
      <rPr>
        <i/>
        <sz val="8"/>
        <color indexed="25"/>
        <rFont val="Arial"/>
        <family val="2"/>
      </rPr>
      <t>O</t>
    </r>
    <r>
      <rPr>
        <i/>
        <sz val="8"/>
        <color indexed="63"/>
        <rFont val="Arial"/>
        <family val="2"/>
      </rPr>
      <t>s percentu</t>
    </r>
    <r>
      <rPr>
        <i/>
        <sz val="8"/>
        <color indexed="25"/>
        <rFont val="Arial"/>
        <family val="2"/>
      </rPr>
      <t>a</t>
    </r>
    <r>
      <rPr>
        <i/>
        <sz val="8"/>
        <color indexed="63"/>
        <rFont val="Arial"/>
        <family val="2"/>
      </rPr>
      <t xml:space="preserve">is </t>
    </r>
    <r>
      <rPr>
        <i/>
        <sz val="8"/>
        <color indexed="25"/>
        <rFont val="Arial"/>
        <family val="2"/>
      </rPr>
      <t>do</t>
    </r>
    <r>
      <rPr>
        <i/>
        <sz val="8"/>
        <color indexed="63"/>
        <rFont val="Arial"/>
        <family val="2"/>
      </rPr>
      <t>s encargos previ</t>
    </r>
    <r>
      <rPr>
        <i/>
        <sz val="8"/>
        <color indexed="25"/>
        <rFont val="Arial"/>
        <family val="2"/>
      </rPr>
      <t>d</t>
    </r>
    <r>
      <rPr>
        <i/>
        <sz val="8"/>
        <color indexed="63"/>
        <rFont val="Arial"/>
        <family val="2"/>
      </rPr>
      <t>enciário</t>
    </r>
    <r>
      <rPr>
        <i/>
        <sz val="8"/>
        <color indexed="25"/>
        <rFont val="Arial"/>
        <family val="2"/>
      </rPr>
      <t xml:space="preserve">s </t>
    </r>
    <r>
      <rPr>
        <i/>
        <sz val="8"/>
        <color indexed="63"/>
        <rFont val="Arial"/>
        <family val="2"/>
      </rPr>
      <t xml:space="preserve">e </t>
    </r>
    <r>
      <rPr>
        <i/>
        <sz val="8"/>
        <color indexed="25"/>
        <rFont val="Arial"/>
        <family val="2"/>
      </rPr>
      <t>FGTS sã</t>
    </r>
    <r>
      <rPr>
        <i/>
        <sz val="8"/>
        <color indexed="63"/>
        <rFont val="Arial"/>
        <family val="2"/>
      </rPr>
      <t>o aqu</t>
    </r>
    <r>
      <rPr>
        <i/>
        <sz val="8"/>
        <color indexed="25"/>
        <rFont val="Arial"/>
        <family val="2"/>
      </rPr>
      <t>el</t>
    </r>
    <r>
      <rPr>
        <i/>
        <sz val="8"/>
        <color indexed="63"/>
        <rFont val="Arial"/>
        <family val="2"/>
      </rPr>
      <t>es estabeleci</t>
    </r>
    <r>
      <rPr>
        <i/>
        <sz val="8"/>
        <color indexed="25"/>
        <rFont val="Arial"/>
        <family val="2"/>
      </rPr>
      <t>d</t>
    </r>
    <r>
      <rPr>
        <i/>
        <sz val="8"/>
        <color indexed="63"/>
        <rFont val="Arial"/>
        <family val="2"/>
      </rPr>
      <t>os pela legislação vigente</t>
    </r>
    <r>
      <rPr>
        <i/>
        <sz val="8"/>
        <color indexed="23"/>
        <rFont val="Arial"/>
        <family val="2"/>
      </rPr>
      <t>.</t>
    </r>
  </si>
  <si>
    <r>
      <rPr>
        <i/>
        <sz val="8"/>
        <color indexed="63"/>
        <rFont val="Arial"/>
        <family val="2"/>
      </rPr>
      <t xml:space="preserve">Nota (2) </t>
    </r>
    <r>
      <rPr>
        <sz val="8"/>
        <color indexed="63"/>
        <rFont val="Arial"/>
        <family val="2"/>
      </rPr>
      <t xml:space="preserve">- </t>
    </r>
    <r>
      <rPr>
        <i/>
        <sz val="8"/>
        <color indexed="25"/>
        <rFont val="Arial"/>
        <family val="2"/>
      </rPr>
      <t>P</t>
    </r>
    <r>
      <rPr>
        <i/>
        <sz val="8"/>
        <color indexed="63"/>
        <rFont val="Arial"/>
        <family val="2"/>
      </rPr>
      <t>ercentuais incidentes sobre a remuneração.</t>
    </r>
  </si>
  <si>
    <t>13° Salário e Adicional de Férias</t>
  </si>
  <si>
    <r>
      <rPr>
        <sz val="8"/>
        <color indexed="63"/>
        <rFont val="Arial"/>
        <family val="2"/>
      </rPr>
      <t>13 ° Sa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ário</t>
    </r>
  </si>
  <si>
    <r>
      <rPr>
        <sz val="8"/>
        <color indexed="63"/>
        <rFont val="Arial"/>
        <family val="2"/>
      </rPr>
      <t>Con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tituição Fede</t>
    </r>
    <r>
      <rPr>
        <sz val="8"/>
        <color indexed="25"/>
        <rFont val="Arial"/>
        <family val="2"/>
      </rPr>
      <t>r</t>
    </r>
    <r>
      <rPr>
        <sz val="8"/>
        <color indexed="63"/>
        <rFont val="Arial"/>
        <family val="2"/>
      </rPr>
      <t>al de 1988 (Art. 7°, inciso VIII), Lei n° 4.</t>
    </r>
    <r>
      <rPr>
        <sz val="8"/>
        <color indexed="25"/>
        <rFont val="Arial"/>
        <family val="2"/>
      </rPr>
      <t>0</t>
    </r>
    <r>
      <rPr>
        <sz val="8"/>
        <color indexed="63"/>
        <rFont val="Arial"/>
        <family val="2"/>
      </rPr>
      <t>90, de 13 de julho de 1962 (Art</t>
    </r>
    <r>
      <rPr>
        <sz val="8"/>
        <color indexed="25"/>
        <rFont val="Arial"/>
        <family val="2"/>
      </rPr>
      <t xml:space="preserve">. </t>
    </r>
    <r>
      <rPr>
        <sz val="8"/>
        <color indexed="63"/>
        <rFont val="Arial"/>
        <family val="2"/>
      </rPr>
      <t>1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ao 3</t>
    </r>
    <r>
      <rPr>
        <sz val="8"/>
        <color indexed="23"/>
        <rFont val="Arial"/>
        <family val="2"/>
      </rPr>
      <t>°</t>
    </r>
    <r>
      <rPr>
        <sz val="8"/>
        <color indexed="63"/>
        <rFont val="Arial"/>
        <family val="2"/>
      </rPr>
      <t xml:space="preserve">) e 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ei n° 7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787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 30 de junho de 1989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1°, parágrafo único) - </t>
    </r>
    <r>
      <rPr>
        <sz val="8"/>
        <color indexed="25"/>
        <rFont val="Arial"/>
        <family val="2"/>
      </rPr>
      <t>Re</t>
    </r>
    <r>
      <rPr>
        <sz val="8"/>
        <color indexed="63"/>
        <rFont val="Arial"/>
        <family val="2"/>
      </rPr>
      <t>muneração/12 (n° de meses no ano)</t>
    </r>
  </si>
  <si>
    <r>
      <rPr>
        <sz val="8"/>
        <color indexed="63"/>
        <rFont val="Arial"/>
        <family val="2"/>
      </rPr>
      <t>Adicion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l de Férias</t>
    </r>
  </si>
  <si>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crésci</t>
    </r>
    <r>
      <rPr>
        <sz val="8"/>
        <color indexed="25"/>
        <rFont val="Arial"/>
        <family val="2"/>
      </rPr>
      <t>m</t>
    </r>
    <r>
      <rPr>
        <sz val="8"/>
        <color indexed="63"/>
        <rFont val="Arial"/>
        <family val="2"/>
      </rPr>
      <t>o legal equivalente a 1/3 do salário normal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devido no exercício do direit</t>
    </r>
    <r>
      <rPr>
        <sz val="8"/>
        <color indexed="25"/>
        <rFont val="Arial"/>
        <family val="2"/>
      </rPr>
      <t xml:space="preserve">o </t>
    </r>
    <r>
      <rPr>
        <sz val="8"/>
        <color indexed="63"/>
        <rFont val="Arial"/>
        <family val="2"/>
      </rPr>
      <t xml:space="preserve">a férias. Abono de Férias - A Constituição Federal, em seu 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7°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inciso XVII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prevê que as férias sejam pagas com adicion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l d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, p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lo menos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1/3 (um terço) da remuneração do mês. As</t>
    </r>
    <r>
      <rPr>
        <sz val="8"/>
        <color indexed="25"/>
        <rFont val="Arial"/>
        <family val="2"/>
      </rPr>
      <t>si</t>
    </r>
    <r>
      <rPr>
        <sz val="8"/>
        <color indexed="63"/>
        <rFont val="Arial"/>
        <family val="2"/>
      </rPr>
      <t>m, a provisao para atender as despesas relativas ao ab</t>
    </r>
    <r>
      <rPr>
        <sz val="8"/>
        <color indexed="25"/>
        <rFont val="Arial"/>
        <family val="2"/>
      </rPr>
      <t>o</t>
    </r>
    <r>
      <rPr>
        <sz val="8"/>
        <color indexed="63"/>
        <rFont val="Arial"/>
        <family val="2"/>
      </rPr>
      <t xml:space="preserve">no </t>
    </r>
    <r>
      <rPr>
        <sz val="8"/>
        <color indexed="25"/>
        <rFont val="Arial"/>
        <family val="2"/>
      </rPr>
      <t>d</t>
    </r>
    <r>
      <rPr>
        <sz val="8"/>
        <color indexed="63"/>
        <rFont val="Arial"/>
        <family val="2"/>
      </rPr>
      <t xml:space="preserve">e </t>
    </r>
    <r>
      <rPr>
        <sz val="8"/>
        <color indexed="25"/>
        <rFont val="Arial"/>
        <family val="2"/>
      </rPr>
      <t>f</t>
    </r>
    <r>
      <rPr>
        <sz val="8"/>
        <color indexed="63"/>
        <rFont val="Arial"/>
        <family val="2"/>
      </rPr>
      <t>éri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s corresponde a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>(Remuneração/3(terço cons</t>
    </r>
    <r>
      <rPr>
        <sz val="8"/>
        <color indexed="25"/>
        <rFont val="Arial"/>
        <family val="2"/>
      </rPr>
      <t>t</t>
    </r>
    <r>
      <rPr>
        <sz val="8"/>
        <color indexed="63"/>
        <rFont val="Arial"/>
        <family val="2"/>
      </rPr>
      <t>itucional))/12(n° de meses no ano)</t>
    </r>
  </si>
  <si>
    <t xml:space="preserve">c        </t>
  </si>
  <si>
    <r>
      <rPr>
        <sz val="8"/>
        <color indexed="63"/>
        <rFont val="Arial"/>
        <family val="2"/>
      </rPr>
      <t xml:space="preserve">Incidência do submódulo 4.1 sobre 13º Salário e 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dici</t>
    </r>
    <r>
      <rPr>
        <sz val="8"/>
        <color indexed="25"/>
        <rFont val="Arial"/>
        <family val="2"/>
      </rPr>
      <t>o</t>
    </r>
    <r>
      <rPr>
        <sz val="8"/>
        <color indexed="63"/>
        <rFont val="Arial"/>
        <family val="2"/>
      </rPr>
      <t xml:space="preserve">nal de </t>
    </r>
    <r>
      <rPr>
        <sz val="8"/>
        <color indexed="25"/>
        <rFont val="Arial"/>
        <family val="2"/>
      </rPr>
      <t>F</t>
    </r>
    <r>
      <rPr>
        <sz val="8"/>
        <color indexed="63"/>
        <rFont val="Arial"/>
        <family val="2"/>
      </rPr>
      <t>éri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s</t>
    </r>
  </si>
  <si>
    <r>
      <rPr>
        <sz val="8"/>
        <color indexed="25"/>
        <rFont val="Arial"/>
        <family val="2"/>
      </rPr>
      <t>P</t>
    </r>
    <r>
      <rPr>
        <sz val="8"/>
        <color indexed="63"/>
        <rFont val="Arial"/>
        <family val="2"/>
      </rPr>
      <t>a</t>
    </r>
    <r>
      <rPr>
        <sz val="8"/>
        <color indexed="25"/>
        <rFont val="Arial"/>
        <family val="2"/>
      </rPr>
      <t>r</t>
    </r>
    <r>
      <rPr>
        <sz val="8"/>
        <color indexed="63"/>
        <rFont val="Arial"/>
        <family val="2"/>
      </rPr>
      <t>a o pre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nc</t>
    </r>
    <r>
      <rPr>
        <sz val="8"/>
        <color indexed="25"/>
        <rFont val="Arial"/>
        <family val="2"/>
      </rPr>
      <t>him</t>
    </r>
    <r>
      <rPr>
        <sz val="8"/>
        <color indexed="63"/>
        <rFont val="Arial"/>
        <family val="2"/>
      </rPr>
      <t>e</t>
    </r>
    <r>
      <rPr>
        <sz val="8"/>
        <color indexed="25"/>
        <rFont val="Arial"/>
        <family val="2"/>
      </rPr>
      <t>n</t>
    </r>
    <r>
      <rPr>
        <sz val="8"/>
        <color indexed="63"/>
        <rFont val="Arial"/>
        <family val="2"/>
      </rPr>
      <t>to desse campo deve</t>
    </r>
    <r>
      <rPr>
        <sz val="8"/>
        <color indexed="25"/>
        <rFont val="Arial"/>
        <family val="2"/>
      </rPr>
      <t>-</t>
    </r>
    <r>
      <rPr>
        <sz val="8"/>
        <color indexed="63"/>
        <rFont val="Arial"/>
        <family val="2"/>
      </rPr>
      <t xml:space="preserve">se aplicar o percentual do 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ubmódu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 xml:space="preserve">o    4 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 s</t>
    </r>
    <r>
      <rPr>
        <sz val="8"/>
        <color indexed="25"/>
        <rFont val="Arial"/>
        <family val="2"/>
      </rPr>
      <t>o</t>
    </r>
    <r>
      <rPr>
        <sz val="8"/>
        <color indexed="63"/>
        <rFont val="Arial"/>
        <family val="2"/>
      </rPr>
      <t>bre o valor obtido no campo Subtotal (13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 xml:space="preserve">salario + 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dicional de férias)</t>
    </r>
  </si>
  <si>
    <r>
      <rPr>
        <b/>
        <sz val="8"/>
        <color indexed="25"/>
        <rFont val="Arial"/>
        <family val="2"/>
      </rPr>
      <t>Afastamento  Maternidade</t>
    </r>
    <r>
      <rPr>
        <b/>
        <sz val="8"/>
        <color indexed="63"/>
        <rFont val="Arial"/>
        <family val="2"/>
      </rPr>
      <t>:</t>
    </r>
  </si>
  <si>
    <r>
      <rPr>
        <sz val="8"/>
        <color indexed="63"/>
        <rFont val="Arial"/>
        <family val="2"/>
      </rPr>
      <t>Afastame</t>
    </r>
    <r>
      <rPr>
        <sz val="8"/>
        <color indexed="25"/>
        <rFont val="Arial"/>
        <family val="2"/>
      </rPr>
      <t>n</t>
    </r>
    <r>
      <rPr>
        <sz val="8"/>
        <color indexed="63"/>
        <rFont val="Arial"/>
        <family val="2"/>
      </rPr>
      <t>to maternidade</t>
    </r>
  </si>
  <si>
    <r>
      <rPr>
        <sz val="9"/>
        <color indexed="63"/>
        <rFont val="Times New Roman"/>
        <family val="1"/>
      </rPr>
      <t>0</t>
    </r>
    <r>
      <rPr>
        <sz val="9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 xml:space="preserve">custo final do afastamento maternidade é calculado a partir do custo efetivo de afastamento maternidade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do número de meses de licença maternidade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do percentual de mulheres no tipo de serviço e do número de ocorrências de maternidade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Nesse caso o INSS reembolsa o salário da beneficária</t>
    </r>
    <r>
      <rPr>
        <sz val="8"/>
        <color indexed="55"/>
        <rFont val="Arial"/>
        <family val="2"/>
      </rPr>
      <t xml:space="preserve">. </t>
    </r>
    <r>
      <rPr>
        <sz val="8"/>
        <color indexed="63"/>
        <rFont val="Arial"/>
        <family val="2"/>
      </rPr>
      <t>Entretanto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continuam sendo contados os d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>mais encargos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como férias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adicional de férias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13° salário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enc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rgos previdenciários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FGTS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bem como benefícios como assistência médica (se prevista em norma coletiva de
trabalho, ac</t>
    </r>
    <r>
      <rPr>
        <sz val="8"/>
        <color indexed="25"/>
        <rFont val="Arial"/>
        <family val="2"/>
      </rPr>
      <t>o</t>
    </r>
    <r>
      <rPr>
        <sz val="8"/>
        <color indexed="63"/>
        <rFont val="Arial"/>
        <family val="2"/>
      </rPr>
      <t>rdos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convenções ou sentenças normativas em dissídios coletivos)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- Constituição  Federal de 1988 (Art. 6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e 201) e CLT (Art. 392)=&gt;</t>
    </r>
    <r>
      <rPr>
        <sz val="8"/>
        <color indexed="25"/>
        <rFont val="Arial"/>
        <family val="2"/>
      </rPr>
      <t xml:space="preserve"> </t>
    </r>
    <r>
      <rPr>
        <sz val="8"/>
        <color indexed="63"/>
        <rFont val="Arial"/>
        <family val="2"/>
      </rPr>
      <t>{((Remuneração  + terço constitucional) X (Meses de afastamento  por licença-maternidade</t>
    </r>
    <r>
      <rPr>
        <sz val="8"/>
        <color indexed="23"/>
        <rFont val="Arial"/>
        <family val="2"/>
      </rPr>
      <t xml:space="preserve">/n° </t>
    </r>
    <r>
      <rPr>
        <sz val="8"/>
        <color indexed="63"/>
        <rFont val="Arial"/>
        <family val="2"/>
      </rPr>
      <t>meses do ano</t>
    </r>
    <r>
      <rPr>
        <sz val="8"/>
        <color indexed="23"/>
        <rFont val="Arial"/>
        <family val="2"/>
      </rPr>
      <t xml:space="preserve">)) </t>
    </r>
    <r>
      <rPr>
        <i/>
        <sz val="8"/>
        <color indexed="63"/>
        <rFont val="Arial"/>
        <family val="2"/>
      </rPr>
      <t xml:space="preserve">I </t>
    </r>
    <r>
      <rPr>
        <sz val="8"/>
        <color indexed="63"/>
        <rFont val="Arial"/>
        <family val="2"/>
      </rPr>
      <t>n° meses do ano} x  12,</t>
    </r>
    <r>
      <rPr>
        <sz val="8"/>
        <color indexed="25"/>
        <rFont val="Arial"/>
        <family val="2"/>
      </rPr>
      <t>0</t>
    </r>
    <r>
      <rPr>
        <sz val="8"/>
        <color indexed="63"/>
        <rFont val="Arial"/>
        <family val="2"/>
      </rPr>
      <t>4% (percentual de  mulheres  no setor) x 2</t>
    </r>
    <r>
      <rPr>
        <sz val="8"/>
        <color indexed="23"/>
        <rFont val="Arial"/>
        <family val="2"/>
      </rPr>
      <t>% (</t>
    </r>
    <r>
      <rPr>
        <sz val="8"/>
        <color indexed="63"/>
        <rFont val="Arial"/>
        <family val="2"/>
      </rPr>
      <t>percentual de mulheres que engravidam em um ano)</t>
    </r>
    <r>
      <rPr>
        <sz val="8"/>
        <color indexed="23"/>
        <rFont val="Arial"/>
        <family val="2"/>
      </rPr>
      <t>.</t>
    </r>
  </si>
  <si>
    <r>
      <rPr>
        <sz val="8"/>
        <color indexed="63"/>
        <rFont val="Arial"/>
        <family val="2"/>
      </rPr>
      <t>lncidência do submódulo 4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 sobre afastamento maternidade</t>
    </r>
  </si>
  <si>
    <r>
      <rPr>
        <sz val="8"/>
        <color indexed="63"/>
        <rFont val="Arial"/>
        <family val="2"/>
      </rPr>
      <t>Aplicar o percentual do submódulo 4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 sobre o valor encontrado para o salário maternidade</t>
    </r>
  </si>
  <si>
    <r>
      <rPr>
        <b/>
        <sz val="8"/>
        <color indexed="25"/>
        <rFont val="Arial"/>
        <family val="2"/>
      </rPr>
      <t>Submódulo 4</t>
    </r>
    <r>
      <rPr>
        <b/>
        <sz val="8"/>
        <color indexed="63"/>
        <rFont val="Arial"/>
        <family val="2"/>
      </rPr>
      <t>.</t>
    </r>
    <r>
      <rPr>
        <b/>
        <sz val="8"/>
        <color indexed="25"/>
        <rFont val="Arial"/>
        <family val="2"/>
      </rPr>
      <t>4 - Provisão para Rescisão</t>
    </r>
  </si>
  <si>
    <t>Provisão para Rescisão</t>
  </si>
  <si>
    <r>
      <rPr>
        <sz val="8"/>
        <color indexed="63"/>
        <rFont val="Arial"/>
        <family val="2"/>
      </rPr>
      <t xml:space="preserve">Ocorre quando a rescisão do contrato se da imediatamente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ou seja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sem a comunicação de aviso - Constitu</t>
    </r>
    <r>
      <rPr>
        <sz val="8"/>
        <color indexed="23"/>
        <rFont val="Arial"/>
        <family val="2"/>
      </rPr>
      <t>i</t>
    </r>
    <r>
      <rPr>
        <sz val="8"/>
        <color indexed="63"/>
        <rFont val="Arial"/>
        <family val="2"/>
      </rPr>
      <t>cão Federal de 1988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7°, inciso XXI) - CLT (Art. 477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art. 487 a 491) - Trata-se de valor devido ao empregado no caso de o empregador rescindir o contrato sem justo motivo e sem 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he conceder aviso prévio =&gt;  Remuneração/N° de meses no ano x 10% (</t>
    </r>
    <r>
      <rPr>
        <sz val="8"/>
        <color indexed="25"/>
        <rFont val="Arial"/>
        <family val="2"/>
      </rPr>
      <t>P</t>
    </r>
    <r>
      <rPr>
        <sz val="8"/>
        <color indexed="63"/>
        <rFont val="Arial"/>
        <family val="2"/>
      </rPr>
      <t>orcentagem dos empregados da empresa que sao demitidos sem justa causa com aviso prévio indenizado)</t>
    </r>
  </si>
  <si>
    <r>
      <rPr>
        <sz val="8"/>
        <color indexed="63"/>
        <rFont val="Arial"/>
        <family val="2"/>
      </rPr>
      <t>lncidência do FGT</t>
    </r>
    <r>
      <rPr>
        <sz val="8"/>
        <color indexed="25"/>
        <rFont val="Arial"/>
        <family val="2"/>
      </rPr>
      <t xml:space="preserve">S </t>
    </r>
    <r>
      <rPr>
        <sz val="8"/>
        <color indexed="63"/>
        <rFont val="Arial"/>
        <family val="2"/>
      </rPr>
      <t>sobre aviso prévio indenizado</t>
    </r>
  </si>
  <si>
    <r>
      <rPr>
        <sz val="8"/>
        <color indexed="63"/>
        <rFont val="Arial"/>
        <family val="2"/>
      </rPr>
      <t>Aplicar o percentual do FGTS sobre o Aviso Prévio lndenizado</t>
    </r>
    <r>
      <rPr>
        <sz val="8"/>
        <color indexed="23"/>
        <rFont val="Arial"/>
        <family val="2"/>
      </rPr>
      <t>.</t>
    </r>
  </si>
  <si>
    <r>
      <rPr>
        <sz val="8"/>
        <color indexed="63"/>
        <rFont val="Arial"/>
        <family val="2"/>
      </rPr>
      <t>Le</t>
    </r>
    <r>
      <rPr>
        <sz val="8"/>
        <color indexed="23"/>
        <rFont val="Arial"/>
        <family val="2"/>
      </rPr>
      <t xml:space="preserve">i </t>
    </r>
    <r>
      <rPr>
        <sz val="8"/>
        <color indexed="63"/>
        <rFont val="Arial"/>
        <family val="2"/>
      </rPr>
      <t>n° 8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 xml:space="preserve">036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 11 de maio de 1990 (Art. 18 </t>
    </r>
    <r>
      <rPr>
        <sz val="9"/>
        <color indexed="63"/>
        <rFont val="Times New Roman"/>
        <family val="1"/>
      </rPr>
      <t>§</t>
    </r>
    <r>
      <rPr>
        <sz val="9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 xml:space="preserve">1°) com redação dada pela Lei n° 9.491, de 9 de setembro de 1997 e Lei Complementar n° 110, de 29 de junho de 2001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(Art. 1</t>
    </r>
    <r>
      <rPr>
        <sz val="8"/>
        <color indexed="23"/>
        <rFont val="Arial"/>
        <family val="2"/>
      </rPr>
      <t xml:space="preserve">°) </t>
    </r>
    <r>
      <rPr>
        <sz val="8"/>
        <color indexed="63"/>
        <rFont val="Arial"/>
        <family val="2"/>
      </rPr>
      <t>A Lei Complement</t>
    </r>
    <r>
      <rPr>
        <sz val="8"/>
        <color indexed="25"/>
        <rFont val="Arial"/>
        <family val="2"/>
      </rPr>
      <t>a</t>
    </r>
    <r>
      <rPr>
        <sz val="8"/>
        <color indexed="63"/>
        <rFont val="Arial"/>
        <family val="2"/>
      </rPr>
      <t>r 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110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 29 de junho de 2001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determina multa de 50%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da soma dos depósitos do FGTS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no caso de rescisão sem justa causa. Dessa forma</t>
    </r>
    <r>
      <rPr>
        <sz val="8"/>
        <color indexed="23"/>
        <rFont val="Arial"/>
        <family val="2"/>
      </rPr>
      <t xml:space="preserve"> </t>
    </r>
    <r>
      <rPr>
        <sz val="8"/>
        <color indexed="63"/>
        <rFont val="Arial"/>
        <family val="2"/>
      </rPr>
      <t xml:space="preserve">temos =&gt; (remuneração) * 40% (Multa sobre o FGTS)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 xml:space="preserve">8% (Porcentagem de recolhimento mensal do FGTS)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 xml:space="preserve">10% (porcentagem de dispensa sem justa causa com aviso prévio indenizado) + remuneracão)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 xml:space="preserve">10% (Multa sobre a contribuição social) * 8% (Porcentagem de recolhimento mensal do FGTS)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>10% (porcentagem de dispensa sem justa causa com aviso préev</t>
    </r>
    <r>
      <rPr>
        <sz val="8"/>
        <color indexed="23"/>
        <rFont val="Arial"/>
        <family val="2"/>
      </rPr>
      <t xml:space="preserve">io </t>
    </r>
    <r>
      <rPr>
        <sz val="8"/>
        <color indexed="63"/>
        <rFont val="Arial"/>
        <family val="2"/>
      </rPr>
      <t>indenizado)</t>
    </r>
  </si>
  <si>
    <r>
      <rPr>
        <sz val="8"/>
        <color indexed="63"/>
        <rFont val="Arial"/>
        <family val="2"/>
      </rPr>
      <t>Quando o empregado é comunicado (aviso prévio) da futura rescisão, per</t>
    </r>
    <r>
      <rPr>
        <sz val="8"/>
        <color indexed="23"/>
        <rFont val="Arial"/>
        <family val="2"/>
      </rPr>
      <t>í</t>
    </r>
    <r>
      <rPr>
        <sz val="8"/>
        <color indexed="63"/>
        <rFont val="Arial"/>
        <family val="2"/>
      </rPr>
      <t>odo de aviso prévio, os salários são pagos normalmente e incidem as contribuições previdenciárias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Refere-se </t>
    </r>
    <r>
      <rPr>
        <sz val="9"/>
        <color indexed="63"/>
        <rFont val="Times New Roman"/>
        <family val="1"/>
      </rPr>
      <t>a</t>
    </r>
    <r>
      <rPr>
        <sz val="13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indenização de sete dias corridos devida ao empregado no caso de o empregador rescindir o contrato sem justo motivo e conceder aviso prévio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conforme disposto no art. 488 da CLT. Cerca de 2% do pessoal é demitido nessa situação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Logo a provisão representa =&gt;</t>
    </r>
    <r>
      <rPr>
        <sz val="8"/>
        <color indexed="23"/>
        <rFont val="Arial"/>
        <family val="2"/>
      </rPr>
      <t xml:space="preserve"> </t>
    </r>
    <r>
      <rPr>
        <sz val="8"/>
        <color indexed="63"/>
        <rFont val="Arial"/>
        <family val="2"/>
      </rPr>
      <t>Remuneração/Mês/N° de meses no ano x 7 dias de redução da jornada x Porcentagem  de dispensa sem justa causa com aviso prévio trabalhado.</t>
    </r>
  </si>
  <si>
    <r>
      <rPr>
        <sz val="8"/>
        <color indexed="63"/>
        <rFont val="Arial"/>
        <family val="2"/>
      </rPr>
      <t>lncidência do submódu</t>
    </r>
    <r>
      <rPr>
        <sz val="8"/>
        <color indexed="25"/>
        <rFont val="Arial"/>
        <family val="2"/>
      </rPr>
      <t>l</t>
    </r>
    <r>
      <rPr>
        <sz val="8"/>
        <color indexed="63"/>
        <rFont val="Arial"/>
        <family val="2"/>
      </rPr>
      <t>o 4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 sobre aviso prévio trabalhado</t>
    </r>
  </si>
  <si>
    <r>
      <rPr>
        <sz val="8"/>
        <color indexed="63"/>
        <rFont val="Arial"/>
        <family val="2"/>
      </rPr>
      <t>Aplica-se o percentual do submódulo 4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 sobre o valor do aviso prévio trabalhado</t>
    </r>
  </si>
  <si>
    <r>
      <rPr>
        <sz val="8"/>
        <color indexed="63"/>
        <rFont val="Arial"/>
        <family val="2"/>
      </rPr>
      <t xml:space="preserve">Essa provisão corresponde a =&gt; (remuneração)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>40% (Multa sobre o FGTS) * 8% (</t>
    </r>
    <r>
      <rPr>
        <sz val="8"/>
        <color indexed="25"/>
        <rFont val="Arial"/>
        <family val="2"/>
      </rPr>
      <t>P</t>
    </r>
    <r>
      <rPr>
        <sz val="8"/>
        <color indexed="63"/>
        <rFont val="Arial"/>
        <family val="2"/>
      </rPr>
      <t xml:space="preserve">orcentagem de recolhimento mensal do FGTS)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>2% (porc</t>
    </r>
    <r>
      <rPr>
        <sz val="8"/>
        <color indexed="25"/>
        <rFont val="Arial"/>
        <family val="2"/>
      </rPr>
      <t>e</t>
    </r>
    <r>
      <rPr>
        <sz val="8"/>
        <color indexed="63"/>
        <rFont val="Arial"/>
        <family val="2"/>
      </rPr>
      <t xml:space="preserve">ntagem de dispensa sem justa causa com aviso previo trabalhado) + (remuneração)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>10</t>
    </r>
    <r>
      <rPr>
        <sz val="8"/>
        <color indexed="23"/>
        <rFont val="Arial"/>
        <family val="2"/>
      </rPr>
      <t>% (</t>
    </r>
    <r>
      <rPr>
        <sz val="8"/>
        <color indexed="63"/>
        <rFont val="Arial"/>
        <family val="2"/>
      </rPr>
      <t xml:space="preserve">Multa sobre a contribuição social) </t>
    </r>
    <r>
      <rPr>
        <sz val="8"/>
        <color indexed="23"/>
        <rFont val="Arial"/>
        <family val="2"/>
      </rPr>
      <t xml:space="preserve">* </t>
    </r>
    <r>
      <rPr>
        <sz val="8"/>
        <color indexed="63"/>
        <rFont val="Arial"/>
        <family val="2"/>
      </rPr>
      <t>8% (Porcentagem  de recolhimento mensal do FGTS</t>
    </r>
    <r>
      <rPr>
        <sz val="8"/>
        <color indexed="23"/>
        <rFont val="Arial"/>
        <family val="2"/>
      </rPr>
      <t xml:space="preserve">) * </t>
    </r>
    <r>
      <rPr>
        <sz val="8"/>
        <color indexed="63"/>
        <rFont val="Arial"/>
        <family val="2"/>
      </rPr>
      <t>2% (porcentagem de dispensa sem justa causa com aviso prévio trabalhado)</t>
    </r>
  </si>
  <si>
    <r>
      <rPr>
        <i/>
        <sz val="8"/>
        <color indexed="25"/>
        <rFont val="Arial"/>
        <family val="2"/>
      </rPr>
      <t>Obs</t>
    </r>
    <r>
      <rPr>
        <i/>
        <sz val="8"/>
        <color indexed="63"/>
        <rFont val="Arial"/>
        <family val="2"/>
      </rPr>
      <t xml:space="preserve">: Retificado </t>
    </r>
    <r>
      <rPr>
        <sz val="8"/>
        <color indexed="63"/>
        <rFont val="Arial"/>
        <family val="2"/>
      </rPr>
      <t xml:space="preserve">o </t>
    </r>
    <r>
      <rPr>
        <i/>
        <sz val="8"/>
        <color indexed="63"/>
        <rFont val="Arial"/>
        <family val="2"/>
      </rPr>
      <t xml:space="preserve">item </t>
    </r>
    <r>
      <rPr>
        <i/>
        <sz val="8"/>
        <color indexed="25"/>
        <rFont val="Arial"/>
        <family val="2"/>
      </rPr>
      <t xml:space="preserve">B </t>
    </r>
    <r>
      <rPr>
        <i/>
        <sz val="8"/>
        <color indexed="63"/>
        <rFont val="Arial"/>
        <family val="2"/>
      </rPr>
      <t>do Submódulo  4</t>
    </r>
    <r>
      <rPr>
        <i/>
        <sz val="8"/>
        <color indexed="23"/>
        <rFont val="Arial"/>
        <family val="2"/>
      </rPr>
      <t>.</t>
    </r>
    <r>
      <rPr>
        <i/>
        <sz val="8"/>
        <color indexed="63"/>
        <rFont val="Arial"/>
        <family val="2"/>
      </rPr>
      <t xml:space="preserve">4 </t>
    </r>
    <r>
      <rPr>
        <sz val="8"/>
        <color indexed="25"/>
        <rFont val="Arial"/>
        <family val="2"/>
      </rPr>
      <t xml:space="preserve">-  </t>
    </r>
    <r>
      <rPr>
        <i/>
        <sz val="8"/>
        <color indexed="25"/>
        <rFont val="Arial"/>
        <family val="2"/>
      </rPr>
      <t>P</t>
    </r>
    <r>
      <rPr>
        <i/>
        <sz val="8"/>
        <color indexed="63"/>
        <rFont val="Arial"/>
        <family val="2"/>
      </rPr>
      <t xml:space="preserve">rovisão para </t>
    </r>
    <r>
      <rPr>
        <i/>
        <sz val="8"/>
        <color indexed="25"/>
        <rFont val="Arial"/>
        <family val="2"/>
      </rPr>
      <t>Rescisão</t>
    </r>
    <r>
      <rPr>
        <i/>
        <sz val="8"/>
        <color indexed="63"/>
        <rFont val="Arial"/>
        <family val="2"/>
      </rPr>
      <t xml:space="preserve"> publicado no Diário </t>
    </r>
    <r>
      <rPr>
        <i/>
        <sz val="8"/>
        <color indexed="25"/>
        <rFont val="Arial"/>
        <family val="2"/>
      </rPr>
      <t>O</t>
    </r>
    <r>
      <rPr>
        <i/>
        <sz val="8"/>
        <color indexed="63"/>
        <rFont val="Arial"/>
        <family val="2"/>
      </rPr>
      <t xml:space="preserve">ficial da </t>
    </r>
    <r>
      <rPr>
        <i/>
        <sz val="8"/>
        <color indexed="25"/>
        <rFont val="Arial"/>
        <family val="2"/>
      </rPr>
      <t>U</t>
    </r>
    <r>
      <rPr>
        <i/>
        <sz val="8"/>
        <color indexed="63"/>
        <rFont val="Arial"/>
        <family val="2"/>
      </rPr>
      <t>nião n</t>
    </r>
    <r>
      <rPr>
        <i/>
        <sz val="8"/>
        <color indexed="23"/>
        <rFont val="Arial"/>
        <family val="2"/>
      </rPr>
      <t xml:space="preserve">º </t>
    </r>
    <r>
      <rPr>
        <i/>
        <sz val="8"/>
        <color indexed="63"/>
        <rFont val="Arial"/>
        <family val="2"/>
      </rPr>
      <t>63</t>
    </r>
    <r>
      <rPr>
        <i/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Seção </t>
    </r>
    <r>
      <rPr>
        <i/>
        <sz val="8"/>
        <color indexed="63"/>
        <rFont val="Arial"/>
        <family val="2"/>
      </rPr>
      <t>I</t>
    </r>
    <r>
      <rPr>
        <i/>
        <sz val="8"/>
        <color indexed="23"/>
        <rFont val="Arial"/>
        <family val="2"/>
      </rPr>
      <t xml:space="preserve">, </t>
    </r>
    <r>
      <rPr>
        <i/>
        <sz val="8"/>
        <color indexed="63"/>
        <rFont val="Arial"/>
        <family val="2"/>
      </rPr>
      <t xml:space="preserve">pag. </t>
    </r>
    <r>
      <rPr>
        <sz val="8"/>
        <color indexed="63"/>
        <rFont val="Arial"/>
        <family val="2"/>
      </rPr>
      <t>92</t>
    </r>
    <r>
      <rPr>
        <sz val="8"/>
        <color indexed="23"/>
        <rFont val="Arial"/>
        <family val="2"/>
      </rPr>
      <t xml:space="preserve">, </t>
    </r>
    <r>
      <rPr>
        <i/>
        <sz val="8"/>
        <color indexed="63"/>
        <rFont val="Arial"/>
        <family val="2"/>
      </rPr>
      <t>em 01</t>
    </r>
    <r>
      <rPr>
        <i/>
        <sz val="8"/>
        <color indexed="23"/>
        <rFont val="Arial"/>
        <family val="2"/>
      </rPr>
      <t>/04</t>
    </r>
    <r>
      <rPr>
        <i/>
        <sz val="8"/>
        <color indexed="63"/>
        <rFont val="Arial"/>
        <family val="2"/>
      </rPr>
      <t>/2011.</t>
    </r>
  </si>
  <si>
    <r>
      <rPr>
        <sz val="7"/>
        <color indexed="63"/>
        <rFont val="Arial"/>
        <family val="2"/>
      </rPr>
      <t xml:space="preserve">Pagina </t>
    </r>
    <r>
      <rPr>
        <sz val="7"/>
        <color indexed="23"/>
        <rFont val="Arial"/>
        <family val="2"/>
      </rPr>
      <t xml:space="preserve">3 </t>
    </r>
    <r>
      <rPr>
        <sz val="7"/>
        <color indexed="63"/>
        <rFont val="Arial"/>
        <family val="2"/>
      </rPr>
      <t>de 6</t>
    </r>
  </si>
  <si>
    <r>
      <rPr>
        <b/>
        <sz val="8"/>
        <color indexed="25"/>
        <rFont val="Arial"/>
        <family val="2"/>
      </rPr>
      <t>Submód</t>
    </r>
    <r>
      <rPr>
        <b/>
        <sz val="8"/>
        <color indexed="63"/>
        <rFont val="Arial"/>
        <family val="2"/>
      </rPr>
      <t>ul</t>
    </r>
    <r>
      <rPr>
        <b/>
        <sz val="8"/>
        <color indexed="25"/>
        <rFont val="Arial"/>
        <family val="2"/>
      </rPr>
      <t>o 4.5 - Custo de Repo</t>
    </r>
    <r>
      <rPr>
        <b/>
        <sz val="8"/>
        <color indexed="63"/>
        <rFont val="Arial"/>
        <family val="2"/>
      </rPr>
      <t>siçã</t>
    </r>
    <r>
      <rPr>
        <b/>
        <sz val="8"/>
        <color indexed="25"/>
        <rFont val="Arial"/>
        <family val="2"/>
      </rPr>
      <t>o do Profi</t>
    </r>
    <r>
      <rPr>
        <b/>
        <sz val="8"/>
        <color indexed="63"/>
        <rFont val="Arial"/>
        <family val="2"/>
      </rPr>
      <t>s</t>
    </r>
    <r>
      <rPr>
        <b/>
        <sz val="8"/>
        <color indexed="25"/>
        <rFont val="Arial"/>
        <family val="2"/>
      </rPr>
      <t>s</t>
    </r>
    <r>
      <rPr>
        <b/>
        <sz val="8"/>
        <color indexed="63"/>
        <rFont val="Arial"/>
        <family val="2"/>
      </rPr>
      <t>i</t>
    </r>
    <r>
      <rPr>
        <b/>
        <sz val="8"/>
        <color indexed="25"/>
        <rFont val="Arial"/>
        <family val="2"/>
      </rPr>
      <t>onal Au</t>
    </r>
    <r>
      <rPr>
        <b/>
        <sz val="8"/>
        <color indexed="63"/>
        <rFont val="Arial"/>
        <family val="2"/>
      </rPr>
      <t>se</t>
    </r>
    <r>
      <rPr>
        <b/>
        <sz val="8"/>
        <color indexed="25"/>
        <rFont val="Arial"/>
        <family val="2"/>
      </rPr>
      <t>n</t>
    </r>
    <r>
      <rPr>
        <b/>
        <sz val="8"/>
        <color indexed="63"/>
        <rFont val="Arial"/>
        <family val="2"/>
      </rPr>
      <t>t</t>
    </r>
    <r>
      <rPr>
        <b/>
        <sz val="8"/>
        <color indexed="25"/>
        <rFont val="Arial"/>
        <family val="2"/>
      </rPr>
      <t>e</t>
    </r>
  </si>
  <si>
    <r>
      <rPr>
        <b/>
        <sz val="8"/>
        <color indexed="25"/>
        <rFont val="Arial"/>
        <family val="2"/>
      </rPr>
      <t>Co</t>
    </r>
    <r>
      <rPr>
        <b/>
        <sz val="8"/>
        <color indexed="63"/>
        <rFont val="Arial"/>
        <family val="2"/>
      </rPr>
      <t>m</t>
    </r>
    <r>
      <rPr>
        <b/>
        <sz val="8"/>
        <color indexed="25"/>
        <rFont val="Arial"/>
        <family val="2"/>
      </rPr>
      <t>pos</t>
    </r>
    <r>
      <rPr>
        <b/>
        <sz val="8"/>
        <color indexed="63"/>
        <rFont val="Arial"/>
        <family val="2"/>
      </rPr>
      <t>içã</t>
    </r>
    <r>
      <rPr>
        <b/>
        <sz val="8"/>
        <color indexed="25"/>
        <rFont val="Arial"/>
        <family val="2"/>
      </rPr>
      <t xml:space="preserve">o do Custo </t>
    </r>
    <r>
      <rPr>
        <b/>
        <sz val="8"/>
        <color indexed="63"/>
        <rFont val="Arial"/>
        <family val="2"/>
      </rPr>
      <t xml:space="preserve">de </t>
    </r>
    <r>
      <rPr>
        <b/>
        <sz val="8"/>
        <color indexed="25"/>
        <rFont val="Arial"/>
        <family val="2"/>
      </rPr>
      <t>R</t>
    </r>
    <r>
      <rPr>
        <b/>
        <sz val="8"/>
        <color indexed="63"/>
        <rFont val="Arial"/>
        <family val="2"/>
      </rPr>
      <t>e</t>
    </r>
    <r>
      <rPr>
        <b/>
        <sz val="8"/>
        <color indexed="25"/>
        <rFont val="Arial"/>
        <family val="2"/>
      </rPr>
      <t>po</t>
    </r>
    <r>
      <rPr>
        <b/>
        <sz val="8"/>
        <color indexed="63"/>
        <rFont val="Arial"/>
        <family val="2"/>
      </rPr>
      <t>si</t>
    </r>
    <r>
      <rPr>
        <b/>
        <sz val="8"/>
        <color indexed="25"/>
        <rFont val="Arial"/>
        <family val="2"/>
      </rPr>
      <t>ção d</t>
    </r>
    <r>
      <rPr>
        <b/>
        <sz val="8"/>
        <color indexed="63"/>
        <rFont val="Arial"/>
        <family val="2"/>
      </rPr>
      <t>o Pr</t>
    </r>
    <r>
      <rPr>
        <b/>
        <sz val="8"/>
        <color indexed="25"/>
        <rFont val="Arial"/>
        <family val="2"/>
      </rPr>
      <t>o</t>
    </r>
    <r>
      <rPr>
        <b/>
        <sz val="8"/>
        <color indexed="63"/>
        <rFont val="Arial"/>
        <family val="2"/>
      </rPr>
      <t>fissi</t>
    </r>
    <r>
      <rPr>
        <b/>
        <sz val="8"/>
        <color indexed="25"/>
        <rFont val="Arial"/>
        <family val="2"/>
      </rPr>
      <t>ona</t>
    </r>
    <r>
      <rPr>
        <b/>
        <sz val="8"/>
        <color indexed="63"/>
        <rFont val="Arial"/>
        <family val="2"/>
      </rPr>
      <t xml:space="preserve">l </t>
    </r>
    <r>
      <rPr>
        <b/>
        <sz val="8"/>
        <color indexed="25"/>
        <rFont val="Arial"/>
        <family val="2"/>
      </rPr>
      <t>Ause</t>
    </r>
    <r>
      <rPr>
        <b/>
        <sz val="8"/>
        <color indexed="63"/>
        <rFont val="Arial"/>
        <family val="2"/>
      </rPr>
      <t>n</t>
    </r>
    <r>
      <rPr>
        <b/>
        <sz val="8"/>
        <color indexed="25"/>
        <rFont val="Arial"/>
        <family val="2"/>
      </rPr>
      <t>t</t>
    </r>
    <r>
      <rPr>
        <b/>
        <sz val="8"/>
        <color indexed="63"/>
        <rFont val="Arial"/>
        <family val="2"/>
      </rPr>
      <t>e</t>
    </r>
  </si>
  <si>
    <r>
      <rPr>
        <b/>
        <sz val="8"/>
        <color indexed="25"/>
        <rFont val="Arial"/>
        <family val="2"/>
      </rPr>
      <t xml:space="preserve">Valor </t>
    </r>
    <r>
      <rPr>
        <b/>
        <sz val="8"/>
        <color indexed="63"/>
        <rFont val="Arial"/>
        <family val="2"/>
      </rPr>
      <t>(</t>
    </r>
    <r>
      <rPr>
        <b/>
        <sz val="8"/>
        <color indexed="25"/>
        <rFont val="Arial"/>
        <family val="2"/>
      </rPr>
      <t>R</t>
    </r>
    <r>
      <rPr>
        <b/>
        <sz val="8"/>
        <color indexed="63"/>
        <rFont val="Arial"/>
        <family val="2"/>
      </rPr>
      <t>$)</t>
    </r>
  </si>
  <si>
    <r>
      <rPr>
        <sz val="8"/>
        <color indexed="63"/>
        <rFont val="Arial"/>
        <family val="2"/>
      </rPr>
      <t>Afastamento por 30 dias sem prejuízo da remuneração após cada período de 12 meses de vigência do contrato garantido pela Constituiição Federal. Observação (1)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>No item Férias não deve ser incluído o adicional de Férias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uma vez que esse adicional já está contemplado no Submódulo 4.2 - 13° Salário e Adicional de Férias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FUNDAMENTAÇÃO LEGAL - Constituiição Federal de 1988 </t>
    </r>
    <r>
      <rPr>
        <sz val="8"/>
        <color indexed="23"/>
        <rFont val="Arial"/>
        <family val="2"/>
      </rPr>
      <t>(</t>
    </r>
    <r>
      <rPr>
        <sz val="8"/>
        <color indexed="63"/>
        <rFont val="Arial"/>
        <family val="2"/>
      </rPr>
      <t>Art. 7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inciso XVII) - CLT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129 e 130) - Observação (2) - Férias - Estudos do CNJ - Resolução 98/2009 Afastamento de 30 dias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sem prejuízo da remuneração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após cada per</t>
    </r>
    <r>
      <rPr>
        <sz val="8"/>
        <color indexed="23"/>
        <rFont val="Arial"/>
        <family val="2"/>
      </rPr>
      <t>í</t>
    </r>
    <r>
      <rPr>
        <sz val="8"/>
        <color indexed="63"/>
        <rFont val="Arial"/>
        <family val="2"/>
      </rPr>
      <t>odo de 12 meses de vigência do contrato de trabalho</t>
    </r>
    <r>
      <rPr>
        <sz val="8"/>
        <color indexed="23"/>
        <rFont val="Arial"/>
        <family val="2"/>
      </rPr>
      <t xml:space="preserve">. </t>
    </r>
    <r>
      <rPr>
        <sz val="9"/>
        <color indexed="63"/>
        <rFont val="Times New Roman"/>
        <family val="1"/>
      </rPr>
      <t>O</t>
    </r>
    <r>
      <rPr>
        <sz val="9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pagamento ocorre conforme preceitua o artigo 129 e o inciso I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artigo 130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do Decreto-Lei 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5.452/43 - CLT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Pode-se determinar a prov</t>
    </r>
    <r>
      <rPr>
        <sz val="8"/>
        <color indexed="23"/>
        <rFont val="Arial"/>
        <family val="2"/>
      </rPr>
      <t>i</t>
    </r>
    <r>
      <rPr>
        <sz val="8"/>
        <color indexed="63"/>
        <rFont val="Arial"/>
        <family val="2"/>
      </rPr>
      <t>são mensal considerando que na duração do contrato de 12 meses o empregado terá 1 mês de férias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Desse modo a provisão mensal pode ser obtida pelo cálculo =&gt; Remuneração/n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de meses no ano.</t>
    </r>
  </si>
  <si>
    <r>
      <rPr>
        <sz val="8"/>
        <color indexed="63"/>
        <rFont val="Arial"/>
        <family val="2"/>
      </rPr>
      <t xml:space="preserve">Gasto relacionado </t>
    </r>
    <r>
      <rPr>
        <sz val="9"/>
        <color indexed="63"/>
        <rFont val="Times New Roman"/>
        <family val="1"/>
      </rPr>
      <t>a</t>
    </r>
    <r>
      <rPr>
        <sz val="13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ausência do profissional pelos dias não trabalhados em virtude de enfermidade ficando a contratada obrigada em fazer a sua substituição conforme cláusulas contratuais celebradas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FUNDAMENTAÇÃO LEGAL - CLT (Art. 131 inciso Ill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201, inciso I e Art. 476) - Lei n° 8.213, de 24 de </t>
    </r>
    <r>
      <rPr>
        <sz val="8"/>
        <color indexed="23"/>
        <rFont val="Arial"/>
        <family val="2"/>
      </rPr>
      <t xml:space="preserve">j </t>
    </r>
    <r>
      <rPr>
        <sz val="8"/>
        <color indexed="63"/>
        <rFont val="Arial"/>
        <family val="2"/>
      </rPr>
      <t>uIho de 1991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18 inciso I e 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59 ao 63) lnstrução Normativa 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 xml:space="preserve">84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 13 de julho de 2010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6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 xml:space="preserve">inciso II) - Observação - Auxílio Doença - Estudos do CNJ - Resolução 8/2009 Auxfl </t>
    </r>
    <r>
      <rPr>
        <sz val="8"/>
        <color indexed="23"/>
        <rFont val="Arial"/>
        <family val="2"/>
      </rPr>
      <t>i</t>
    </r>
    <r>
      <rPr>
        <sz val="8"/>
        <color indexed="63"/>
        <rFont val="Arial"/>
        <family val="2"/>
      </rPr>
      <t>o Doença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>o artigo 131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inciso Ill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da CLT, onera a empresa com ate 15 (quinze) ausên</t>
    </r>
    <r>
      <rPr>
        <sz val="8"/>
        <color indexed="23"/>
        <rFont val="Arial"/>
        <family val="2"/>
      </rPr>
      <t>ci</t>
    </r>
    <r>
      <rPr>
        <sz val="8"/>
        <color indexed="63"/>
        <rFont val="Arial"/>
        <family val="2"/>
      </rPr>
      <t>as do empregado por motivo de acidente ou doença atestada pelo INSS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Esta parcela refere-se aos dias em que o empregado fica doente e a contratada deve providenciar sua substituição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Entendemos que deva ser adotado 5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96 dias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conforme consta do memorial de cálculo encaminhado pelo MP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devendo</t>
    </r>
    <r>
      <rPr>
        <sz val="8"/>
        <color indexed="23"/>
        <rFont val="Arial"/>
        <family val="2"/>
      </rPr>
      <t>-</t>
    </r>
    <r>
      <rPr>
        <sz val="8"/>
        <color indexed="63"/>
        <rFont val="Arial"/>
        <family val="2"/>
      </rPr>
      <t>se converter esses</t>
    </r>
    <r>
      <rPr>
        <sz val="8"/>
        <color indexed="63"/>
        <rFont val="Times New Roman"/>
        <family val="1"/>
      </rPr>
      <t xml:space="preserve"> dias em mês e depois dividí-lo pelo número de meses no ano</t>
    </r>
    <r>
      <rPr>
        <sz val="8"/>
        <color indexed="23"/>
        <rFont val="Times New Roman"/>
        <family val="1"/>
      </rPr>
      <t>.</t>
    </r>
    <r>
      <rPr>
        <sz val="8"/>
        <color indexed="23"/>
        <rFont val="Arial"/>
        <family val="2"/>
      </rPr>
      <t xml:space="preserve"> </t>
    </r>
    <r>
      <rPr>
        <sz val="8"/>
        <color indexed="63"/>
        <rFont val="Times New Roman"/>
        <family val="1"/>
      </rPr>
      <t>(Acórdão 1753/2008 - Plenario TCU) Cálculo</t>
    </r>
    <r>
      <rPr>
        <sz val="8"/>
        <color indexed="23"/>
        <rFont val="Times New Roman"/>
        <family val="1"/>
      </rPr>
      <t xml:space="preserve"> =&gt; </t>
    </r>
    <r>
      <rPr>
        <sz val="8"/>
        <color indexed="63"/>
        <rFont val="Times New Roman"/>
        <family val="1"/>
      </rPr>
      <t>(5</t>
    </r>
    <r>
      <rPr>
        <sz val="8"/>
        <color indexed="23"/>
        <rFont val="Times New Roman"/>
        <family val="1"/>
      </rPr>
      <t>,</t>
    </r>
    <r>
      <rPr>
        <sz val="8"/>
        <color indexed="63"/>
        <rFont val="Times New Roman"/>
        <family val="1"/>
      </rPr>
      <t xml:space="preserve">96/30)/12x100 </t>
    </r>
    <r>
      <rPr>
        <sz val="13"/>
        <color indexed="63"/>
        <rFont val="Times New Roman"/>
        <family val="1"/>
      </rPr>
      <t xml:space="preserve">= </t>
    </r>
    <r>
      <rPr>
        <sz val="8"/>
        <color indexed="63"/>
        <rFont val="Arial"/>
        <family val="2"/>
      </rPr>
      <t>1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66% x Remuneração.</t>
    </r>
  </si>
  <si>
    <r>
      <rPr>
        <sz val="8"/>
        <color indexed="63"/>
        <rFont val="Arial"/>
        <family val="2"/>
      </rPr>
      <t>Custo de ausência do trabalhador no perfodo de 5 (cinco</t>
    </r>
    <r>
      <rPr>
        <sz val="8"/>
        <color indexed="23"/>
        <rFont val="Arial"/>
        <family val="2"/>
      </rPr>
      <t xml:space="preserve">) </t>
    </r>
    <r>
      <rPr>
        <sz val="8"/>
        <color indexed="63"/>
        <rFont val="Arial"/>
        <family val="2"/>
      </rPr>
      <t>dias corridos iniciados na data de nascimento da criança e com previsão constitucional. FUNDAMENTAÇÃO  LEGAL - Constituição Federal de 1998 (Ato das Disposições Const</t>
    </r>
    <r>
      <rPr>
        <sz val="8"/>
        <color indexed="23"/>
        <rFont val="Arial"/>
        <family val="2"/>
      </rPr>
      <t>i</t>
    </r>
    <r>
      <rPr>
        <sz val="8"/>
        <color indexed="63"/>
        <rFont val="Arial"/>
        <family val="2"/>
      </rPr>
      <t>tucionais Transitórias, 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7° inciso XVII e 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10) - Jurisprudência - TCU (Acórdao 1753/2008 - Plenário </t>
    </r>
    <r>
      <rPr>
        <sz val="8"/>
        <color indexed="23"/>
        <rFont val="Arial"/>
        <family val="2"/>
      </rPr>
      <t xml:space="preserve">- </t>
    </r>
    <r>
      <rPr>
        <sz val="8"/>
        <color indexed="63"/>
        <rFont val="Arial"/>
        <family val="2"/>
      </rPr>
      <t>vide apêndice pag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54) - Observação (1) - Licença Paternidade </t>
    </r>
    <r>
      <rPr>
        <sz val="8"/>
        <color indexed="23"/>
        <rFont val="Arial"/>
        <family val="2"/>
      </rPr>
      <t xml:space="preserve">- </t>
    </r>
    <r>
      <rPr>
        <sz val="8"/>
        <color indexed="63"/>
        <rFont val="Arial"/>
        <family val="2"/>
      </rPr>
      <t xml:space="preserve">Estudos do CNJ </t>
    </r>
    <r>
      <rPr>
        <sz val="8"/>
        <color indexed="23"/>
        <rFont val="Arial"/>
        <family val="2"/>
      </rPr>
      <t xml:space="preserve">- </t>
    </r>
    <r>
      <rPr>
        <sz val="8"/>
        <color indexed="63"/>
        <rFont val="Arial"/>
        <family val="2"/>
      </rPr>
      <t>Resolução 98</t>
    </r>
    <r>
      <rPr>
        <sz val="8"/>
        <color indexed="23"/>
        <rFont val="Arial"/>
        <family val="2"/>
      </rPr>
      <t>/</t>
    </r>
    <r>
      <rPr>
        <sz val="8"/>
        <color indexed="63"/>
        <rFont val="Arial"/>
        <family val="2"/>
      </rPr>
      <t>2009 Licença Paternidade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>Criada pelo art. 7°</t>
    </r>
    <r>
      <rPr>
        <sz val="8"/>
        <color indexed="23"/>
        <rFont val="Arial"/>
        <family val="2"/>
      </rPr>
      <t>, i</t>
    </r>
    <r>
      <rPr>
        <sz val="8"/>
        <color indexed="63"/>
        <rFont val="Arial"/>
        <family val="2"/>
      </rPr>
      <t>nciso XIX da CF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combinado com o 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10, </t>
    </r>
    <r>
      <rPr>
        <sz val="9"/>
        <color indexed="63"/>
        <rFont val="Times New Roman"/>
        <family val="1"/>
      </rPr>
      <t>§</t>
    </r>
    <r>
      <rPr>
        <sz val="9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1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dos Atos das Disposições Constitucionais Transitórias - ADCT -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concede ao empregado o direito de au</t>
    </r>
    <r>
      <rPr>
        <sz val="8"/>
        <color indexed="25"/>
        <rFont val="Arial"/>
        <family val="2"/>
      </rPr>
      <t>s</t>
    </r>
    <r>
      <rPr>
        <sz val="8"/>
        <color indexed="63"/>
        <rFont val="Arial"/>
        <family val="2"/>
      </rPr>
      <t>entar-se do serviço por cinco dias quando do nascimento de filho. De acordo com o IBGE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nascem filhos de 1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5</t>
    </r>
    <r>
      <rPr>
        <sz val="8"/>
        <color indexed="23"/>
        <rFont val="Arial"/>
        <family val="2"/>
      </rPr>
      <t xml:space="preserve">% </t>
    </r>
    <r>
      <rPr>
        <sz val="8"/>
        <color indexed="63"/>
        <rFont val="Arial"/>
        <family val="2"/>
      </rPr>
      <t>dos trabalhadores no período de um ano. Dessa forma a provisão para este item corresponde a: Remuneração/n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>de dias no mes</t>
    </r>
    <r>
      <rPr>
        <sz val="8"/>
        <color indexed="23"/>
        <rFont val="Arial"/>
        <family val="2"/>
      </rPr>
      <t>/</t>
    </r>
    <r>
      <rPr>
        <sz val="8"/>
        <color indexed="63"/>
        <rFont val="Arial"/>
        <family val="2"/>
      </rPr>
      <t>n</t>
    </r>
    <r>
      <rPr>
        <sz val="8"/>
        <color indexed="23"/>
        <rFont val="Arial"/>
        <family val="2"/>
      </rPr>
      <t xml:space="preserve">° </t>
    </r>
    <r>
      <rPr>
        <sz val="8"/>
        <color indexed="63"/>
        <rFont val="Arial"/>
        <family val="2"/>
      </rPr>
      <t xml:space="preserve">de meses no ano x quantidade de dias de licença por ano(5) x porcentagem da incidencia de ocorrencia da licença­ paternidade(1 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 xml:space="preserve">5%) * percentual de homens no setor (87 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96</t>
    </r>
    <r>
      <rPr>
        <sz val="8"/>
        <color indexed="23"/>
        <rFont val="Arial"/>
        <family val="2"/>
      </rPr>
      <t>%</t>
    </r>
    <r>
      <rPr>
        <sz val="8"/>
        <color indexed="63"/>
        <rFont val="Arial"/>
        <family val="2"/>
      </rPr>
      <t>)</t>
    </r>
  </si>
  <si>
    <r>
      <rPr>
        <sz val="8"/>
        <color indexed="63"/>
        <rFont val="Arial"/>
        <family val="2"/>
      </rPr>
      <t xml:space="preserve">Ausências previstas na legislação vigente que e </t>
    </r>
    <r>
      <rPr>
        <sz val="8"/>
        <color indexed="23"/>
        <rFont val="Arial"/>
        <family val="2"/>
      </rPr>
      <t>c</t>
    </r>
    <r>
      <rPr>
        <sz val="8"/>
        <color indexed="63"/>
        <rFont val="Arial"/>
        <family val="2"/>
      </rPr>
      <t xml:space="preserve">omposta por um conjunto de casos em que o funcionario pode se ausentar sem perda remuneração 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FUNDAMENTAÇÃO LEGAL - CLT </t>
    </r>
    <r>
      <rPr>
        <sz val="8"/>
        <color indexed="23"/>
        <rFont val="Arial"/>
        <family val="2"/>
      </rPr>
      <t>(</t>
    </r>
    <r>
      <rPr>
        <sz val="8"/>
        <color indexed="63"/>
        <rFont val="Arial"/>
        <family val="2"/>
      </rPr>
      <t>Art. 131 inciso I</t>
    </r>
    <r>
      <rPr>
        <sz val="8"/>
        <color indexed="23"/>
        <rFont val="Arial"/>
        <family val="2"/>
      </rPr>
      <t xml:space="preserve">e </t>
    </r>
    <r>
      <rPr>
        <sz val="8"/>
        <color indexed="63"/>
        <rFont val="Arial"/>
        <family val="2"/>
      </rPr>
      <t>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473 inciso I ao IX) Faltas Legais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>Ausencias ao trabalho asseguradas ao empregado pelos artigos 473 e 83 da CL</t>
    </r>
    <r>
      <rPr>
        <sz val="8"/>
        <color indexed="23"/>
        <rFont val="Arial"/>
        <family val="2"/>
      </rPr>
      <t>T (</t>
    </r>
    <r>
      <rPr>
        <sz val="8"/>
        <color indexed="63"/>
        <rFont val="Arial"/>
        <family val="2"/>
      </rPr>
      <t xml:space="preserve">morte de cônjuge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ascendente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descendente 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casamento; nascimento de filho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doação de sangue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alistamento eleitoral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serviço militar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 xml:space="preserve">comparecer a juízo 1(urna ausencia ano)/30/12X100 </t>
    </r>
    <r>
      <rPr>
        <sz val="9"/>
        <color indexed="63"/>
        <rFont val="Arial"/>
        <family val="2"/>
      </rPr>
      <t xml:space="preserve">= </t>
    </r>
    <r>
      <rPr>
        <sz val="8"/>
        <color indexed="63"/>
        <rFont val="Arial"/>
        <family val="2"/>
      </rPr>
      <t>0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278</t>
    </r>
    <r>
      <rPr>
        <sz val="8"/>
        <color indexed="23"/>
        <rFont val="Arial"/>
        <family val="2"/>
      </rPr>
      <t xml:space="preserve">% </t>
    </r>
    <r>
      <rPr>
        <sz val="8"/>
        <color indexed="63"/>
        <rFont val="Arial"/>
        <family val="2"/>
      </rPr>
      <t>X Remuneração</t>
    </r>
  </si>
  <si>
    <r>
      <rPr>
        <sz val="8"/>
        <color indexed="25"/>
        <rFont val="Arial"/>
        <family val="2"/>
      </rPr>
      <t>Valor referente aos 15 (quinze) primeiros dias em que o empregado encontra-se afastado por acidente de trabalho e a empresa contratada terá o dever de remunerá-lo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Após esse período o ônus passa a ser do INSS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 xml:space="preserve">FUNDAMENTAÇÃO LEGAL - CLT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131, inciso Ill e Art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 xml:space="preserve">201 </t>
    </r>
    <r>
      <rPr>
        <sz val="8"/>
        <color indexed="63"/>
        <rFont val="Arial"/>
        <family val="2"/>
      </rPr>
      <t xml:space="preserve">inciso </t>
    </r>
    <r>
      <rPr>
        <sz val="8"/>
        <color indexed="25"/>
        <rFont val="Arial"/>
        <family val="2"/>
      </rPr>
      <t>I) - Lei n° 8</t>
    </r>
    <r>
      <rPr>
        <sz val="8"/>
        <color indexed="23"/>
        <rFont val="Arial"/>
        <family val="2"/>
      </rPr>
      <t>.</t>
    </r>
    <r>
      <rPr>
        <sz val="8"/>
        <color indexed="25"/>
        <rFont val="Arial"/>
        <family val="2"/>
      </rPr>
      <t xml:space="preserve">213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de </t>
    </r>
    <r>
      <rPr>
        <sz val="8"/>
        <color indexed="63"/>
        <rFont val="Arial"/>
        <family val="2"/>
      </rPr>
      <t xml:space="preserve">14 </t>
    </r>
    <r>
      <rPr>
        <sz val="8"/>
        <color indexed="25"/>
        <rFont val="Arial"/>
        <family val="2"/>
      </rPr>
      <t xml:space="preserve">de julho de </t>
    </r>
    <r>
      <rPr>
        <sz val="8"/>
        <color indexed="63"/>
        <rFont val="Arial"/>
        <family val="2"/>
      </rPr>
      <t xml:space="preserve">1991 </t>
    </r>
    <r>
      <rPr>
        <sz val="8"/>
        <color indexed="25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18 ao 21) - Decreto n° 3</t>
    </r>
    <r>
      <rPr>
        <sz val="8"/>
        <color indexed="23"/>
        <rFont val="Arial"/>
        <family val="2"/>
      </rPr>
      <t>.</t>
    </r>
    <r>
      <rPr>
        <sz val="8"/>
        <color indexed="25"/>
        <rFont val="Arial"/>
        <family val="2"/>
      </rPr>
      <t xml:space="preserve">048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de 6 de maio de </t>
    </r>
    <r>
      <rPr>
        <sz val="8"/>
        <color indexed="63"/>
        <rFont val="Arial"/>
        <family val="2"/>
      </rPr>
      <t>1999 (Art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 xml:space="preserve">30 ao 32)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 xml:space="preserve">Jurisprudência - TCU (AcÓrdao 1753/2008 - Plenário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 xml:space="preserve">vide apêndice pag. 54) - Ministério do Trabalho - lnstrução Normativa n° 84, de 13 de julho de 2010 (Art. 6° inciso Ill). - Observacão </t>
    </r>
    <r>
      <rPr>
        <sz val="8"/>
        <color indexed="63"/>
        <rFont val="Arial"/>
        <family val="2"/>
      </rPr>
      <t xml:space="preserve">(1) - </t>
    </r>
    <r>
      <rPr>
        <sz val="8"/>
        <color indexed="25"/>
        <rFont val="Arial"/>
        <family val="2"/>
      </rPr>
      <t>ao artigo 27 do Decreto n° 89</t>
    </r>
    <r>
      <rPr>
        <sz val="8"/>
        <color indexed="23"/>
        <rFont val="Arial"/>
        <family val="2"/>
      </rPr>
      <t>.</t>
    </r>
    <r>
      <rPr>
        <sz val="8"/>
        <color indexed="25"/>
        <rFont val="Arial"/>
        <family val="2"/>
      </rPr>
      <t>312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de 23/01/84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obriga o empregador a assumir o ônus financeiro pelo prazo de </t>
    </r>
    <r>
      <rPr>
        <sz val="8"/>
        <color indexed="63"/>
        <rFont val="Arial"/>
        <family val="2"/>
      </rPr>
      <t xml:space="preserve">15 </t>
    </r>
    <r>
      <rPr>
        <sz val="8"/>
        <color indexed="25"/>
        <rFont val="Arial"/>
        <family val="2"/>
      </rPr>
      <t xml:space="preserve">dias, no </t>
    </r>
    <r>
      <rPr>
        <sz val="8"/>
        <color indexed="63"/>
        <rFont val="Arial"/>
        <family val="2"/>
      </rPr>
      <t xml:space="preserve">caso </t>
    </r>
    <r>
      <rPr>
        <sz val="8"/>
        <color indexed="25"/>
        <rFont val="Arial"/>
        <family val="2"/>
      </rPr>
      <t>de acidente de trabalho previsto no art. 131 da CLT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Os números mais recentes do Ministério da Previdência de Assistencia Social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baseados em informações prestadas pelos empregadores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por meio da GFIP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0,78</t>
    </r>
    <r>
      <rPr>
        <sz val="8"/>
        <color indexed="63"/>
        <rFont val="Arial"/>
        <family val="2"/>
      </rPr>
      <t xml:space="preserve">% </t>
    </r>
    <r>
      <rPr>
        <sz val="8"/>
        <color indexed="25"/>
        <rFont val="Arial"/>
        <family val="2"/>
      </rPr>
      <t>(zero vírgula setenta e oito por cento) dos e</t>
    </r>
    <r>
      <rPr>
        <sz val="8"/>
        <color indexed="25"/>
        <rFont val="Times New Roman"/>
        <family val="1"/>
      </rPr>
      <t>mpregados se acidentam no ano</t>
    </r>
    <r>
      <rPr>
        <sz val="8"/>
        <color indexed="23"/>
        <rFont val="Times New Roman"/>
        <family val="1"/>
      </rPr>
      <t xml:space="preserve">. </t>
    </r>
    <r>
      <rPr>
        <sz val="8"/>
        <color indexed="25"/>
        <rFont val="Times New Roman"/>
        <family val="1"/>
      </rPr>
      <t>((15/30)/12) x 0</t>
    </r>
    <r>
      <rPr>
        <sz val="8"/>
        <color indexed="23"/>
        <rFont val="Times New Roman"/>
        <family val="1"/>
      </rPr>
      <t>,</t>
    </r>
    <r>
      <rPr>
        <sz val="8"/>
        <color indexed="25"/>
        <rFont val="Times New Roman"/>
        <family val="1"/>
      </rPr>
      <t xml:space="preserve">0078 x 100 </t>
    </r>
    <r>
      <rPr>
        <sz val="13"/>
        <color indexed="63"/>
        <rFont val="Times New Roman"/>
        <family val="1"/>
      </rPr>
      <t xml:space="preserve">= </t>
    </r>
    <r>
      <rPr>
        <sz val="8"/>
        <color indexed="25"/>
        <rFont val="Arial"/>
        <family val="2"/>
      </rPr>
      <t>0,03%  x  Remuneração.</t>
    </r>
  </si>
  <si>
    <r>
      <rPr>
        <sz val="8"/>
        <color indexed="25"/>
        <rFont val="Arial"/>
        <family val="2"/>
      </rPr>
      <t>Custos relacionados as ausências não previstas nos itens anteriores. Geralmente essas ausências estão previstas em acordos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convenções ou sentenças normativas em dissídios coletivos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Exemplo: ausência para reunião da CIPA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- Comissão lnterna de Prevenção de Acidentes, ausências para treinamento</t>
    </r>
    <r>
      <rPr>
        <sz val="8"/>
        <color indexed="23"/>
        <rFont val="Arial"/>
        <family val="2"/>
      </rPr>
      <t>.</t>
    </r>
  </si>
  <si>
    <t>Quadro - resumo - módulo 4 - Encargos sociais e trabalhistas</t>
  </si>
  <si>
    <t>4 - Módulo 4 - Encargos sociais e trabalhistas</t>
  </si>
  <si>
    <r>
      <rPr>
        <sz val="8"/>
        <color indexed="25"/>
        <rFont val="Arial"/>
        <family val="2"/>
      </rPr>
      <t xml:space="preserve">13 ° salario </t>
    </r>
    <r>
      <rPr>
        <sz val="7"/>
        <color indexed="25"/>
        <rFont val="Times New Roman"/>
        <family val="1"/>
      </rPr>
      <t xml:space="preserve">+ </t>
    </r>
    <r>
      <rPr>
        <sz val="8"/>
        <color indexed="25"/>
        <rFont val="Arial"/>
        <family val="2"/>
      </rPr>
      <t>Adicional de férias</t>
    </r>
  </si>
  <si>
    <t>Custos lndiretos, Tributos e Lucro</t>
  </si>
  <si>
    <r>
      <rPr>
        <sz val="8"/>
        <color indexed="25"/>
        <rFont val="Arial"/>
        <family val="2"/>
      </rPr>
      <t>São os gastos da contratada com sua estrutura administrativa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organizacional e gerenciamento de seus contratos, tais como as despesas relativas a</t>
    </r>
    <r>
      <rPr>
        <sz val="8"/>
        <color indexed="23"/>
        <rFont val="Arial"/>
        <family val="2"/>
      </rPr>
      <t xml:space="preserve">: </t>
    </r>
    <r>
      <rPr>
        <sz val="8"/>
        <color indexed="25"/>
        <rFont val="Arial"/>
        <family val="2"/>
      </rPr>
      <t xml:space="preserve">a) funcionamento e manutenção da sede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tais como aluguel, água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luz, telefone 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o lmposto Predial Territorial Urbano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>IPTU</t>
    </r>
    <r>
      <rPr>
        <sz val="8"/>
        <color indexed="55"/>
        <rFont val="Arial"/>
        <family val="2"/>
      </rPr>
      <t xml:space="preserve">, </t>
    </r>
    <r>
      <rPr>
        <sz val="8"/>
        <color indexed="25"/>
        <rFont val="Arial"/>
        <family val="2"/>
      </rPr>
      <t>dentre outros</t>
    </r>
    <r>
      <rPr>
        <sz val="8"/>
        <color indexed="23"/>
        <rFont val="Arial"/>
        <family val="2"/>
      </rPr>
      <t xml:space="preserve">; </t>
    </r>
    <r>
      <rPr>
        <sz val="8"/>
        <color indexed="25"/>
        <rFont val="Arial"/>
        <family val="2"/>
      </rPr>
      <t xml:space="preserve">b) pessoal administrativo </t>
    </r>
    <r>
      <rPr>
        <sz val="8"/>
        <color indexed="23"/>
        <rFont val="Arial"/>
        <family val="2"/>
      </rPr>
      <t xml:space="preserve">; </t>
    </r>
    <r>
      <rPr>
        <sz val="8"/>
        <color indexed="25"/>
        <rFont val="Arial"/>
        <family val="2"/>
      </rPr>
      <t>c) material e equipamentos de escritório</t>
    </r>
    <r>
      <rPr>
        <sz val="8"/>
        <color indexed="23"/>
        <rFont val="Arial"/>
        <family val="2"/>
      </rPr>
      <t xml:space="preserve">; </t>
    </r>
    <r>
      <rPr>
        <sz val="8"/>
        <color indexed="25"/>
        <rFont val="Arial"/>
        <family val="2"/>
      </rPr>
      <t xml:space="preserve">d) supervisão de serviços </t>
    </r>
    <r>
      <rPr>
        <sz val="8"/>
        <color indexed="23"/>
        <rFont val="Arial"/>
        <family val="2"/>
      </rPr>
      <t xml:space="preserve">; </t>
    </r>
    <r>
      <rPr>
        <sz val="8"/>
        <color indexed="25"/>
        <rFont val="Arial"/>
        <family val="2"/>
      </rPr>
      <t>e) seguros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Os custos indiretos sao calculados mediante incidência daqueles percentuais sobre o somatório da remuneração, benefícios mensais e diários, insumos diversos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encargos sociais e trabalhistas.</t>
    </r>
  </si>
  <si>
    <r>
      <rPr>
        <sz val="9"/>
        <color indexed="25"/>
        <rFont val="Arial"/>
        <family val="2"/>
      </rPr>
      <t>É</t>
    </r>
    <r>
      <rPr>
        <sz val="11"/>
        <color indexed="25"/>
        <rFont val="Arial"/>
        <family val="2"/>
      </rPr>
      <t xml:space="preserve"> </t>
    </r>
    <r>
      <rPr>
        <sz val="8"/>
        <color indexed="25"/>
        <rFont val="Arial"/>
        <family val="2"/>
      </rPr>
      <t xml:space="preserve">o ganho decorrente da exploração da atividade econômica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calculado </t>
    </r>
    <r>
      <rPr>
        <sz val="8"/>
        <color indexed="25"/>
        <rFont val="Arial"/>
        <family val="2"/>
      </rPr>
      <t>mediante incidência percentual sobre a remuneração</t>
    </r>
    <r>
      <rPr>
        <sz val="8"/>
        <color indexed="23"/>
        <rFont val="Arial"/>
        <family val="2"/>
      </rPr>
      <t xml:space="preserve">, </t>
    </r>
    <r>
      <rPr>
        <sz val="8"/>
        <color indexed="25"/>
        <rFont val="Arial"/>
        <family val="2"/>
      </rPr>
      <t>benefícios mensais e diários</t>
    </r>
    <r>
      <rPr>
        <sz val="8"/>
        <color indexed="55"/>
        <rFont val="Arial"/>
        <family val="2"/>
      </rPr>
      <t xml:space="preserve">, </t>
    </r>
    <r>
      <rPr>
        <sz val="8"/>
        <color indexed="25"/>
        <rFont val="Arial"/>
        <family val="2"/>
      </rPr>
      <t xml:space="preserve">insumos diversos, encargos sociais </t>
    </r>
    <r>
      <rPr>
        <sz val="8"/>
        <color indexed="63"/>
        <rFont val="Arial"/>
        <family val="2"/>
      </rPr>
      <t xml:space="preserve">e </t>
    </r>
    <r>
      <rPr>
        <sz val="8"/>
        <color indexed="25"/>
        <rFont val="Arial"/>
        <family val="2"/>
      </rPr>
      <t xml:space="preserve">trabalhistas e custos </t>
    </r>
    <r>
      <rPr>
        <sz val="8"/>
        <color indexed="63"/>
        <rFont val="Arial"/>
        <family val="2"/>
      </rPr>
      <t>indiretos</t>
    </r>
    <r>
      <rPr>
        <sz val="8"/>
        <color indexed="23"/>
        <rFont val="Arial"/>
        <family val="2"/>
      </rPr>
      <t>.</t>
    </r>
  </si>
  <si>
    <r>
      <rPr>
        <sz val="8"/>
        <color indexed="25"/>
        <rFont val="Arial"/>
        <family val="2"/>
      </rPr>
      <t xml:space="preserve">Valor </t>
    </r>
    <r>
      <rPr>
        <sz val="8"/>
        <color indexed="63"/>
        <rFont val="Arial"/>
        <family val="2"/>
      </rPr>
      <t xml:space="preserve">líquido </t>
    </r>
    <r>
      <rPr>
        <sz val="8"/>
        <color indexed="25"/>
        <rFont val="Arial"/>
        <family val="2"/>
      </rPr>
      <t>mensal dos serviços (sem os tributos)</t>
    </r>
  </si>
  <si>
    <t>Remuneração + benefícios mensais e diarios + insumos diversos + encargos sociais e trabalhistas + custos indiretos + lucro</t>
  </si>
  <si>
    <r>
      <rPr>
        <sz val="8"/>
        <color indexed="25"/>
        <rFont val="Arial"/>
        <family val="2"/>
      </rPr>
      <t xml:space="preserve">Valor mensal dos serviços </t>
    </r>
    <r>
      <rPr>
        <sz val="8"/>
        <color indexed="63"/>
        <rFont val="Arial"/>
        <family val="2"/>
      </rPr>
      <t xml:space="preserve">(incluindo </t>
    </r>
    <r>
      <rPr>
        <sz val="8"/>
        <color indexed="25"/>
        <rFont val="Arial"/>
        <family val="2"/>
      </rPr>
      <t xml:space="preserve">os tributos)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>Base para o cálculo dos tributos</t>
    </r>
  </si>
  <si>
    <r>
      <rPr>
        <sz val="8"/>
        <color indexed="63"/>
        <rFont val="Arial"/>
        <family val="2"/>
      </rPr>
      <t xml:space="preserve">Valor mensal dos serviços(incluindo os tributos) </t>
    </r>
    <r>
      <rPr>
        <sz val="10"/>
        <color indexed="63"/>
        <rFont val="Arial"/>
        <family val="2"/>
      </rPr>
      <t xml:space="preserve">= </t>
    </r>
    <r>
      <rPr>
        <sz val="8"/>
        <color indexed="63"/>
        <rFont val="Arial"/>
        <family val="2"/>
      </rPr>
      <t xml:space="preserve">Valor líquido mensal dos serviços(sem os tributos) </t>
    </r>
    <r>
      <rPr>
        <i/>
        <sz val="9"/>
        <color indexed="63"/>
        <rFont val="Arial"/>
        <family val="2"/>
      </rPr>
      <t xml:space="preserve">I </t>
    </r>
    <r>
      <rPr>
        <sz val="8"/>
        <color indexed="63"/>
        <rFont val="Arial"/>
        <family val="2"/>
      </rPr>
      <t>(1-Somatório das alíquotas de Tributos)</t>
    </r>
  </si>
  <si>
    <r>
      <rPr>
        <sz val="8"/>
        <color indexed="25"/>
        <rFont val="Arial"/>
        <family val="2"/>
      </rPr>
      <t xml:space="preserve">São os valores </t>
    </r>
    <r>
      <rPr>
        <sz val="8"/>
        <color indexed="63"/>
        <rFont val="Arial"/>
        <family val="2"/>
      </rPr>
      <t xml:space="preserve">referentes </t>
    </r>
    <r>
      <rPr>
        <sz val="8"/>
        <color indexed="25"/>
        <rFont val="Arial"/>
        <family val="2"/>
      </rPr>
      <t xml:space="preserve">ao </t>
    </r>
    <r>
      <rPr>
        <sz val="8"/>
        <color indexed="63"/>
        <rFont val="Arial"/>
        <family val="2"/>
      </rPr>
      <t xml:space="preserve">recolhimento de impostos e contribuições incidentes sabre o faturamento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conforme estabelecido pela legislação vigente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É</t>
    </r>
    <r>
      <rPr>
        <sz val="11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 xml:space="preserve">toda </t>
    </r>
    <r>
      <rPr>
        <sz val="8"/>
        <color indexed="25"/>
        <rFont val="Arial"/>
        <family val="2"/>
      </rPr>
      <t xml:space="preserve">prestação </t>
    </r>
    <r>
      <rPr>
        <sz val="8"/>
        <color indexed="63"/>
        <rFont val="Arial"/>
        <family val="2"/>
      </rPr>
      <t xml:space="preserve">pecuniária compulsória, </t>
    </r>
    <r>
      <rPr>
        <sz val="8"/>
        <color indexed="25"/>
        <rFont val="Arial"/>
        <family val="2"/>
      </rPr>
      <t xml:space="preserve">em </t>
    </r>
    <r>
      <rPr>
        <sz val="8"/>
        <color indexed="63"/>
        <rFont val="Arial"/>
        <family val="2"/>
      </rPr>
      <t>moeda ou cujo valor nela se possa exprimir</t>
    </r>
    <r>
      <rPr>
        <sz val="8"/>
        <color indexed="23"/>
        <rFont val="Arial"/>
        <family val="2"/>
      </rPr>
      <t xml:space="preserve">,
</t>
    </r>
    <r>
      <rPr>
        <sz val="8"/>
        <color indexed="63"/>
        <rFont val="Arial"/>
        <family val="2"/>
      </rPr>
      <t xml:space="preserve">que nao constitua sanção </t>
    </r>
    <r>
      <rPr>
        <sz val="8"/>
        <color indexed="25"/>
        <rFont val="Arial"/>
        <family val="2"/>
      </rPr>
      <t xml:space="preserve">de </t>
    </r>
    <r>
      <rPr>
        <sz val="8"/>
        <color indexed="63"/>
        <rFont val="Arial"/>
        <family val="2"/>
      </rPr>
      <t>ato ilícito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instituída em lei e cobrada mediante </t>
    </r>
    <r>
      <rPr>
        <sz val="8"/>
        <color indexed="25"/>
        <rFont val="Arial"/>
        <family val="2"/>
      </rPr>
      <t xml:space="preserve">atividade </t>
    </r>
    <r>
      <rPr>
        <sz val="8"/>
        <color indexed="63"/>
        <rFont val="Arial"/>
        <family val="2"/>
      </rPr>
      <t>administrativa plenamente vinculada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3° - CTN - Lei n° 5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172/66). Os tributos são impostos, taxas e contribuições de melhoria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3° - CTN - Lei n° 5.172/66).</t>
    </r>
  </si>
  <si>
    <r>
      <rPr>
        <sz val="8"/>
        <color indexed="63"/>
        <rFont val="Arial"/>
        <family val="2"/>
      </rPr>
      <t>C1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Tributos Federais - PIS </t>
    </r>
    <r>
      <rPr>
        <i/>
        <sz val="8"/>
        <color indexed="63"/>
        <rFont val="Arial"/>
        <family val="2"/>
      </rPr>
      <t xml:space="preserve">I </t>
    </r>
    <r>
      <rPr>
        <sz val="8"/>
        <color indexed="63"/>
        <rFont val="Arial"/>
        <family val="2"/>
      </rPr>
      <t>COFINS</t>
    </r>
  </si>
  <si>
    <r>
      <rPr>
        <sz val="8"/>
        <color indexed="25"/>
        <rFont val="Arial"/>
        <family val="2"/>
      </rPr>
      <t xml:space="preserve">PIS - </t>
    </r>
    <r>
      <rPr>
        <sz val="8"/>
        <color indexed="63"/>
        <rFont val="Arial"/>
        <family val="2"/>
      </rPr>
      <t xml:space="preserve">Programa de lntegração Social e de Formação do Patrimônio do Servidor Público - Contribuintes: são contribuintes do PIS segundo as regras vigentes as pessoas jurídicas de direito privado de fins lucrativos e as que Ihes são equiparadas pela legislação </t>
    </r>
    <r>
      <rPr>
        <sz val="8"/>
        <color indexed="25"/>
        <rFont val="Arial"/>
        <family val="2"/>
      </rPr>
      <t xml:space="preserve">do </t>
    </r>
    <r>
      <rPr>
        <sz val="8"/>
        <color indexed="63"/>
        <rFont val="Arial"/>
        <family val="2"/>
      </rPr>
      <t>Imposto de Renda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Base de Cálculo</t>
    </r>
    <r>
      <rPr>
        <sz val="8"/>
        <color indexed="23"/>
        <rFont val="Arial"/>
        <family val="2"/>
      </rPr>
      <t xml:space="preserve">: </t>
    </r>
    <r>
      <rPr>
        <sz val="8"/>
        <color indexed="63"/>
        <rFont val="Arial"/>
        <family val="2"/>
      </rPr>
      <t xml:space="preserve">a base de cálculo da contribuição </t>
    </r>
    <r>
      <rPr>
        <sz val="13"/>
        <color indexed="63"/>
        <rFont val="Times New Roman"/>
        <family val="1"/>
      </rPr>
      <t>e</t>
    </r>
    <r>
      <rPr>
        <sz val="13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>a receita bruta mensal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assim entendida a totalidade das receitas auferidas </t>
    </r>
    <r>
      <rPr>
        <sz val="8"/>
        <color indexed="25"/>
        <rFont val="Arial"/>
        <family val="2"/>
      </rPr>
      <t xml:space="preserve">pela </t>
    </r>
    <r>
      <rPr>
        <sz val="8"/>
        <color indexed="63"/>
        <rFont val="Arial"/>
        <family val="2"/>
      </rPr>
      <t xml:space="preserve">pessoa jurídica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>sendo irrelevante o tipo de atividade por ela exercida e a classificação contábil adotada para as receitas (art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1° da Lei n° 10</t>
    </r>
    <r>
      <rPr>
        <sz val="8"/>
        <color indexed="23"/>
        <rFont val="Arial"/>
        <family val="2"/>
      </rPr>
      <t>.</t>
    </r>
    <r>
      <rPr>
        <sz val="8"/>
        <color indexed="63"/>
        <rFont val="Arial"/>
        <family val="2"/>
      </rPr>
      <t>637, de 30 de dezembroa de 2002)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COFINS - Contribuição para o Financiamento da Seguridade </t>
    </r>
    <r>
      <rPr>
        <sz val="8"/>
        <color indexed="25"/>
        <rFont val="Arial"/>
        <family val="2"/>
      </rPr>
      <t xml:space="preserve">Social </t>
    </r>
    <r>
      <rPr>
        <sz val="8"/>
        <color indexed="63"/>
        <rFont val="Arial"/>
        <family val="2"/>
      </rPr>
      <t xml:space="preserve">Base de Cálculo: a base de cálculo da COFINS </t>
    </r>
    <r>
      <rPr>
        <sz val="8"/>
        <color indexed="63"/>
        <rFont val="Times New Roman"/>
        <family val="1"/>
      </rPr>
      <t>é</t>
    </r>
    <r>
      <rPr>
        <sz val="13"/>
        <color indexed="63"/>
        <rFont val="Arial"/>
        <family val="2"/>
      </rPr>
      <t xml:space="preserve"> </t>
    </r>
    <r>
      <rPr>
        <sz val="8"/>
        <color indexed="63"/>
        <rFont val="Arial"/>
        <family val="2"/>
      </rPr>
      <t xml:space="preserve">composta pela </t>
    </r>
    <r>
      <rPr>
        <sz val="8"/>
        <color indexed="25"/>
        <rFont val="Arial"/>
        <family val="2"/>
      </rPr>
      <t xml:space="preserve">totalidade </t>
    </r>
    <r>
      <rPr>
        <sz val="8"/>
        <color indexed="63"/>
        <rFont val="Arial"/>
        <family val="2"/>
      </rPr>
      <t xml:space="preserve">das receitas auferidas pela pessoa jurídica 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dependentemente da atividade exercida e da classificação contábil das receitas. </t>
    </r>
    <r>
      <rPr>
        <sz val="8"/>
        <color indexed="25"/>
        <rFont val="Arial"/>
        <family val="2"/>
      </rPr>
      <t>Alíquota</t>
    </r>
    <r>
      <rPr>
        <sz val="8"/>
        <color indexed="63"/>
        <rFont val="Arial"/>
        <family val="2"/>
      </rPr>
      <t xml:space="preserve">: PIS 1,65% (Lucro </t>
    </r>
    <r>
      <rPr>
        <sz val="8"/>
        <color indexed="25"/>
        <rFont val="Arial"/>
        <family val="2"/>
      </rPr>
      <t>Real)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 xml:space="preserve">0,65% (Lucro Presumido); Variável (Simples </t>
    </r>
    <r>
      <rPr>
        <sz val="8"/>
        <color indexed="25"/>
        <rFont val="Arial"/>
        <family val="2"/>
      </rPr>
      <t xml:space="preserve">Nacional) </t>
    </r>
    <r>
      <rPr>
        <sz val="8"/>
        <color indexed="63"/>
        <rFont val="Arial"/>
        <family val="2"/>
      </rPr>
      <t>COFINS 7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60% (</t>
    </r>
    <r>
      <rPr>
        <sz val="8"/>
        <color indexed="25"/>
        <rFont val="Arial"/>
        <family val="2"/>
      </rPr>
      <t>Lucro Real</t>
    </r>
    <r>
      <rPr>
        <sz val="8"/>
        <color indexed="63"/>
        <rFont val="Arial"/>
        <family val="2"/>
      </rPr>
      <t>)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3% (Lucro Presumido)</t>
    </r>
    <r>
      <rPr>
        <sz val="8"/>
        <color indexed="23"/>
        <rFont val="Arial"/>
        <family val="2"/>
      </rPr>
      <t xml:space="preserve">; </t>
    </r>
    <r>
      <rPr>
        <sz val="8"/>
        <color indexed="63"/>
        <rFont val="Arial"/>
        <family val="2"/>
      </rPr>
      <t>Variável (Simples Nacional).</t>
    </r>
  </si>
  <si>
    <r>
      <rPr>
        <sz val="8"/>
        <color indexed="63"/>
        <rFont val="Arial"/>
        <family val="2"/>
      </rPr>
      <t xml:space="preserve">C.2 Tributos </t>
    </r>
    <r>
      <rPr>
        <sz val="8"/>
        <color indexed="25"/>
        <rFont val="Arial"/>
        <family val="2"/>
      </rPr>
      <t xml:space="preserve">Estaduais </t>
    </r>
    <r>
      <rPr>
        <sz val="8"/>
        <color indexed="63"/>
        <rFont val="Arial"/>
        <family val="2"/>
      </rPr>
      <t>(ICMS)</t>
    </r>
  </si>
  <si>
    <r>
      <rPr>
        <sz val="8"/>
        <color indexed="63"/>
        <rFont val="Arial"/>
        <family val="2"/>
      </rPr>
      <t xml:space="preserve">C.3  Tributos </t>
    </r>
    <r>
      <rPr>
        <sz val="8"/>
        <color indexed="25"/>
        <rFont val="Arial"/>
        <family val="2"/>
      </rPr>
      <t xml:space="preserve">Municipais ISS </t>
    </r>
    <r>
      <rPr>
        <sz val="8"/>
        <color indexed="63"/>
        <rFont val="Arial"/>
        <family val="2"/>
      </rPr>
      <t>(5%)</t>
    </r>
  </si>
  <si>
    <t>Alíquota variável se optante pelo Simples Nacional</t>
  </si>
  <si>
    <t>C.4  Outras tributos (especificar)</t>
  </si>
  <si>
    <r>
      <rPr>
        <i/>
        <sz val="8"/>
        <color indexed="63"/>
        <rFont val="Arial"/>
        <family val="2"/>
      </rPr>
      <t>Nota (1)</t>
    </r>
    <r>
      <rPr>
        <i/>
        <sz val="8"/>
        <color indexed="23"/>
        <rFont val="Arial"/>
        <family val="2"/>
      </rPr>
      <t xml:space="preserve">: </t>
    </r>
    <r>
      <rPr>
        <i/>
        <sz val="8"/>
        <color indexed="63"/>
        <rFont val="Arial"/>
        <family val="2"/>
      </rPr>
      <t>Custos lndiretos</t>
    </r>
    <r>
      <rPr>
        <i/>
        <sz val="8"/>
        <color indexed="23"/>
        <rFont val="Arial"/>
        <family val="2"/>
      </rPr>
      <t xml:space="preserve">, </t>
    </r>
    <r>
      <rPr>
        <i/>
        <sz val="8"/>
        <color indexed="63"/>
        <rFont val="Arial"/>
        <family val="2"/>
      </rPr>
      <t>Tributos e Lucro por empregado</t>
    </r>
    <r>
      <rPr>
        <i/>
        <sz val="8"/>
        <color indexed="23"/>
        <rFont val="Arial"/>
        <family val="2"/>
      </rPr>
      <t>.</t>
    </r>
  </si>
  <si>
    <r>
      <rPr>
        <i/>
        <sz val="8"/>
        <color indexed="63"/>
        <rFont val="Arial"/>
        <family val="2"/>
      </rPr>
      <t xml:space="preserve">Nota (2): </t>
    </r>
    <r>
      <rPr>
        <sz val="9"/>
        <color indexed="63"/>
        <rFont val="Times New Roman"/>
        <family val="1"/>
      </rPr>
      <t>0</t>
    </r>
    <r>
      <rPr>
        <sz val="9"/>
        <color indexed="63"/>
        <rFont val="Arial"/>
        <family val="2"/>
      </rPr>
      <t xml:space="preserve"> </t>
    </r>
    <r>
      <rPr>
        <i/>
        <sz val="8"/>
        <color indexed="63"/>
        <rFont val="Arial"/>
        <family val="2"/>
      </rPr>
      <t xml:space="preserve">valor referente </t>
    </r>
    <r>
      <rPr>
        <sz val="8"/>
        <color indexed="63"/>
        <rFont val="Arial"/>
        <family val="2"/>
      </rPr>
      <t xml:space="preserve">a </t>
    </r>
    <r>
      <rPr>
        <i/>
        <sz val="8"/>
        <color indexed="63"/>
        <rFont val="Arial"/>
        <family val="2"/>
      </rPr>
      <t xml:space="preserve">tributos </t>
    </r>
    <r>
      <rPr>
        <i/>
        <sz val="9"/>
        <color indexed="63"/>
        <rFont val="Times New Roman"/>
        <family val="1"/>
      </rPr>
      <t>é</t>
    </r>
    <r>
      <rPr>
        <i/>
        <sz val="14"/>
        <color indexed="63"/>
        <rFont val="Arial"/>
        <family val="2"/>
      </rPr>
      <t xml:space="preserve"> </t>
    </r>
    <r>
      <rPr>
        <i/>
        <sz val="8"/>
        <color indexed="63"/>
        <rFont val="Arial"/>
        <family val="2"/>
      </rPr>
      <t xml:space="preserve">obtido aplicando-se </t>
    </r>
    <r>
      <rPr>
        <sz val="8"/>
        <color indexed="63"/>
        <rFont val="Arial"/>
        <family val="2"/>
      </rPr>
      <t xml:space="preserve">o </t>
    </r>
    <r>
      <rPr>
        <i/>
        <sz val="8"/>
        <color indexed="63"/>
        <rFont val="Arial"/>
        <family val="2"/>
      </rPr>
      <t xml:space="preserve">percentual sobre </t>
    </r>
    <r>
      <rPr>
        <sz val="9"/>
        <color indexed="63"/>
        <rFont val="Times New Roman"/>
        <family val="1"/>
      </rPr>
      <t>o</t>
    </r>
    <r>
      <rPr>
        <sz val="9"/>
        <color indexed="63"/>
        <rFont val="Arial"/>
        <family val="2"/>
      </rPr>
      <t xml:space="preserve"> </t>
    </r>
    <r>
      <rPr>
        <i/>
        <sz val="8"/>
        <color indexed="63"/>
        <rFont val="Arial"/>
        <family val="2"/>
      </rPr>
      <t>valor do faturamento</t>
    </r>
    <r>
      <rPr>
        <i/>
        <sz val="8"/>
        <color indexed="23"/>
        <rFont val="Arial"/>
        <family val="2"/>
      </rPr>
      <t>.</t>
    </r>
  </si>
  <si>
    <t>Quadro-resumo do Custo por Empregado</t>
  </si>
  <si>
    <r>
      <rPr>
        <sz val="8"/>
        <color indexed="25"/>
        <rFont val="Arial"/>
        <family val="2"/>
      </rPr>
      <t xml:space="preserve">Mão de obra vinculada </t>
    </r>
    <r>
      <rPr>
        <sz val="9"/>
        <color indexed="25"/>
        <rFont val="Times New Roman"/>
        <family val="1"/>
      </rPr>
      <t>a</t>
    </r>
    <r>
      <rPr>
        <sz val="13"/>
        <color indexed="25"/>
        <rFont val="Arial"/>
        <family val="2"/>
      </rPr>
      <t xml:space="preserve"> </t>
    </r>
    <r>
      <rPr>
        <sz val="8"/>
        <color indexed="25"/>
        <rFont val="Arial"/>
        <family val="2"/>
      </rPr>
      <t>execução contratual (valor por empregado)</t>
    </r>
  </si>
  <si>
    <r>
      <rPr>
        <sz val="8"/>
        <color indexed="25"/>
        <rFont val="Arial"/>
        <family val="2"/>
      </rPr>
      <t xml:space="preserve">Subtotal </t>
    </r>
    <r>
      <rPr>
        <sz val="8"/>
        <color indexed="63"/>
        <rFont val="Arial"/>
        <family val="2"/>
      </rPr>
      <t xml:space="preserve">(A + </t>
    </r>
    <r>
      <rPr>
        <sz val="8"/>
        <color indexed="25"/>
        <rFont val="Arial"/>
        <family val="2"/>
      </rPr>
      <t>B +C+ D)</t>
    </r>
  </si>
  <si>
    <r>
      <rPr>
        <sz val="8"/>
        <color indexed="25"/>
        <rFont val="Arial"/>
        <family val="2"/>
      </rPr>
      <t xml:space="preserve">Módulo 5 - Custos indiretos, </t>
    </r>
    <r>
      <rPr>
        <sz val="8"/>
        <color indexed="63"/>
        <rFont val="Arial"/>
        <family val="2"/>
      </rPr>
      <t xml:space="preserve">tributos </t>
    </r>
    <r>
      <rPr>
        <sz val="8"/>
        <color indexed="25"/>
        <rFont val="Arial"/>
        <family val="2"/>
      </rPr>
      <t>e lucro</t>
    </r>
  </si>
  <si>
    <t>Pagina 6 de 6</t>
  </si>
  <si>
    <t>TCM RJ</t>
  </si>
  <si>
    <r>
      <rPr>
        <sz val="10"/>
        <color indexed="25"/>
        <rFont val="Arial"/>
        <family val="2"/>
      </rPr>
      <t>Processo</t>
    </r>
    <r>
      <rPr>
        <sz val="10"/>
        <color indexed="63"/>
        <rFont val="Arial"/>
        <family val="2"/>
      </rPr>
      <t xml:space="preserve">: </t>
    </r>
    <r>
      <rPr>
        <sz val="10"/>
        <color indexed="25"/>
        <rFont val="Arial"/>
        <family val="2"/>
      </rPr>
      <t>40/1505/2014</t>
    </r>
  </si>
  <si>
    <t>Data: 31/03/2014</t>
  </si>
  <si>
    <r>
      <rPr>
        <sz val="10"/>
        <color indexed="25"/>
        <rFont val="Arial"/>
        <family val="2"/>
      </rPr>
      <t>Fis</t>
    </r>
    <r>
      <rPr>
        <sz val="10"/>
        <color indexed="63"/>
        <rFont val="Arial"/>
        <family val="2"/>
      </rPr>
      <t xml:space="preserve">.:                    </t>
    </r>
    <r>
      <rPr>
        <sz val="10"/>
        <color indexed="25"/>
        <rFont val="Arial"/>
        <family val="2"/>
      </rPr>
      <t>Rubrica:</t>
    </r>
  </si>
  <si>
    <r>
      <rPr>
        <sz val="15"/>
        <color indexed="25"/>
        <rFont val="Courier New"/>
        <family val="3"/>
      </rPr>
      <t xml:space="preserve">SGCE / </t>
    </r>
    <r>
      <rPr>
        <sz val="14"/>
        <color indexed="25"/>
        <rFont val="Times New Roman"/>
        <family val="1"/>
      </rPr>
      <t>4a</t>
    </r>
    <r>
      <rPr>
        <sz val="14"/>
        <color indexed="25"/>
        <rFont val="Courier New"/>
        <family val="3"/>
      </rPr>
      <t xml:space="preserve"> </t>
    </r>
    <r>
      <rPr>
        <sz val="15"/>
        <color indexed="25"/>
        <rFont val="Courier New"/>
        <family val="3"/>
      </rPr>
      <t>Inspetoria Geral de Controle Externo</t>
    </r>
  </si>
  <si>
    <t>VIr. Pregões da Administração Federal envolvendo a contratação de serviços</t>
  </si>
  <si>
    <t>de cessão de mão-de-obra.</t>
  </si>
  <si>
    <r>
      <rPr>
        <sz val="11"/>
        <color indexed="25"/>
        <rFont val="Arial"/>
        <family val="2"/>
      </rPr>
      <t xml:space="preserve">Além dos estudos </t>
    </r>
    <r>
      <rPr>
        <sz val="10"/>
        <color indexed="25"/>
        <rFont val="Arial"/>
        <family val="2"/>
      </rPr>
      <t xml:space="preserve">já </t>
    </r>
    <r>
      <rPr>
        <sz val="11"/>
        <color indexed="25"/>
        <rFont val="Arial"/>
        <family val="2"/>
      </rPr>
      <t>mencionados às fls. 94/95v dos autos e para consolidar os</t>
    </r>
  </si>
  <si>
    <r>
      <rPr>
        <sz val="11"/>
        <color indexed="25"/>
        <rFont val="Arial"/>
        <family val="2"/>
      </rPr>
      <t xml:space="preserve">critérios de análise da presente instrução, é oportuno adicionar aos autos as planilhas de custos de formação de preços de quatro pregões da administração federal mencionados no quadro seguinte, inseridos as fls </t>
    </r>
    <r>
      <rPr>
        <sz val="11"/>
        <color indexed="23"/>
        <rFont val="Arial"/>
        <family val="2"/>
      </rPr>
      <t xml:space="preserve">. </t>
    </r>
    <r>
      <rPr>
        <sz val="11"/>
        <color indexed="25"/>
        <rFont val="Arial"/>
        <family val="2"/>
      </rPr>
      <t xml:space="preserve">241/269 </t>
    </r>
    <r>
      <rPr>
        <sz val="11"/>
        <color indexed="63"/>
        <rFont val="Arial"/>
        <family val="2"/>
      </rPr>
      <t xml:space="preserve">, </t>
    </r>
    <r>
      <rPr>
        <sz val="11"/>
        <color indexed="25"/>
        <rFont val="Arial"/>
        <family val="2"/>
      </rPr>
      <t xml:space="preserve">os quais estão em plena convergência com os parâmetros definidos no item III desta </t>
    </r>
    <r>
      <rPr>
        <sz val="11"/>
        <color indexed="63"/>
        <rFont val="Arial"/>
        <family val="2"/>
      </rPr>
      <t xml:space="preserve">instrução, </t>
    </r>
    <r>
      <rPr>
        <sz val="11"/>
        <color indexed="25"/>
        <rFont val="Arial"/>
        <family val="2"/>
      </rPr>
      <t xml:space="preserve">notadamente quanto aos percentuais de encargos sociais e trabalhistas </t>
    </r>
    <r>
      <rPr>
        <sz val="11"/>
        <color indexed="63"/>
        <rFont val="Arial"/>
        <family val="2"/>
      </rPr>
      <t xml:space="preserve">, </t>
    </r>
    <r>
      <rPr>
        <sz val="11"/>
        <color indexed="25"/>
        <rFont val="Arial"/>
        <family val="2"/>
      </rPr>
      <t>e aos de custos indiretos e</t>
    </r>
  </si>
  <si>
    <r>
      <rPr>
        <sz val="11"/>
        <color indexed="25"/>
        <rFont val="Arial"/>
        <family val="2"/>
      </rPr>
      <t xml:space="preserve">de lucro. O quadro a seguir resume o exposto </t>
    </r>
    <r>
      <rPr>
        <sz val="11"/>
        <color indexed="63"/>
        <rFont val="Arial"/>
        <family val="2"/>
      </rPr>
      <t>.</t>
    </r>
  </si>
  <si>
    <t>Quadro-resumo dos percentuais adotados no âmbito da Administração Federal, que serviram de base ao TCMRJ</t>
  </si>
  <si>
    <t>% Enc. sociais</t>
  </si>
  <si>
    <t>% Custos indiretos</t>
  </si>
  <si>
    <t>% Lucro</t>
  </si>
  <si>
    <t>% Custos lndiretos + Lucro</t>
  </si>
  <si>
    <t>Parâmetros que fundamentaam os cálculos do TCMRJ</t>
  </si>
  <si>
    <r>
      <rPr>
        <sz val="8"/>
        <color indexed="63"/>
        <rFont val="Arial"/>
        <family val="2"/>
      </rPr>
      <t xml:space="preserve">Estudo </t>
    </r>
    <r>
      <rPr>
        <sz val="8"/>
        <color indexed="25"/>
        <rFont val="Arial"/>
        <family val="2"/>
      </rPr>
      <t xml:space="preserve">STF </t>
    </r>
    <r>
      <rPr>
        <sz val="8"/>
        <color indexed="63"/>
        <rFont val="Arial"/>
        <family val="2"/>
      </rPr>
      <t>- fls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 xml:space="preserve">128/135 em </t>
    </r>
    <r>
      <rPr>
        <sz val="8"/>
        <color indexed="25"/>
        <rFont val="Arial"/>
        <family val="2"/>
      </rPr>
      <t>CD</t>
    </r>
  </si>
  <si>
    <r>
      <rPr>
        <sz val="8"/>
        <color indexed="25"/>
        <rFont val="Arial"/>
        <family val="2"/>
      </rPr>
      <t xml:space="preserve">Estudo MPU </t>
    </r>
    <r>
      <rPr>
        <i/>
        <sz val="8"/>
        <color indexed="63"/>
        <rFont val="Arial"/>
        <family val="2"/>
      </rPr>
      <t xml:space="preserve">I </t>
    </r>
    <r>
      <rPr>
        <sz val="8"/>
        <color indexed="25"/>
        <rFont val="Arial"/>
        <family val="2"/>
      </rPr>
      <t xml:space="preserve">AUDIN </t>
    </r>
    <r>
      <rPr>
        <sz val="8"/>
        <color indexed="63"/>
        <rFont val="Arial"/>
        <family val="2"/>
      </rPr>
      <t xml:space="preserve">- </t>
    </r>
    <r>
      <rPr>
        <sz val="8"/>
        <color indexed="25"/>
        <rFont val="Arial"/>
        <family val="2"/>
      </rPr>
      <t>fls</t>
    </r>
    <r>
      <rPr>
        <sz val="8"/>
        <color indexed="63"/>
        <rFont val="Arial"/>
        <family val="2"/>
      </rPr>
      <t>. 280/280v</t>
    </r>
  </si>
  <si>
    <r>
      <rPr>
        <sz val="8"/>
        <color indexed="25"/>
        <rFont val="Arial"/>
        <family val="2"/>
      </rPr>
      <t>72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11%</t>
    </r>
  </si>
  <si>
    <r>
      <rPr>
        <sz val="8"/>
        <color indexed="25"/>
        <rFont val="Arial"/>
        <family val="2"/>
      </rPr>
      <t>5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31</t>
    </r>
    <r>
      <rPr>
        <sz val="8"/>
        <color indexed="63"/>
        <rFont val="Arial"/>
        <family val="2"/>
      </rPr>
      <t>%</t>
    </r>
  </si>
  <si>
    <t>7,20%</t>
  </si>
  <si>
    <t>12,51%</t>
  </si>
  <si>
    <r>
      <rPr>
        <sz val="8"/>
        <color indexed="63"/>
        <rFont val="Arial"/>
        <family val="2"/>
      </rPr>
      <t xml:space="preserve">Estudo </t>
    </r>
    <r>
      <rPr>
        <sz val="8"/>
        <color indexed="25"/>
        <rFont val="Arial"/>
        <family val="2"/>
      </rPr>
      <t xml:space="preserve">CADTERC </t>
    </r>
    <r>
      <rPr>
        <i/>
        <sz val="8"/>
        <color indexed="63"/>
        <rFont val="Arial"/>
        <family val="2"/>
      </rPr>
      <t xml:space="preserve">I </t>
    </r>
    <r>
      <rPr>
        <sz val="8"/>
        <color indexed="25"/>
        <rFont val="Arial"/>
        <family val="2"/>
      </rPr>
      <t xml:space="preserve">SP </t>
    </r>
    <r>
      <rPr>
        <sz val="8"/>
        <color indexed="63"/>
        <rFont val="Arial"/>
        <family val="2"/>
      </rPr>
      <t>(Jan/13) - 270/279</t>
    </r>
  </si>
  <si>
    <r>
      <rPr>
        <sz val="8"/>
        <color indexed="63"/>
        <rFont val="Arial"/>
        <family val="2"/>
      </rPr>
      <t>71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73</t>
    </r>
    <r>
      <rPr>
        <sz val="8"/>
        <color indexed="63"/>
        <rFont val="Arial"/>
        <family val="2"/>
      </rPr>
      <t>%</t>
    </r>
  </si>
  <si>
    <r>
      <rPr>
        <sz val="8"/>
        <color indexed="63"/>
        <rFont val="Arial"/>
        <family val="2"/>
      </rPr>
      <t>5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81</t>
    </r>
    <r>
      <rPr>
        <sz val="8"/>
        <color indexed="63"/>
        <rFont val="Arial"/>
        <family val="2"/>
      </rPr>
      <t>%</t>
    </r>
  </si>
  <si>
    <r>
      <rPr>
        <sz val="8"/>
        <color indexed="63"/>
        <rFont val="Arial"/>
        <family val="2"/>
      </rPr>
      <t>7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20%</t>
    </r>
  </si>
  <si>
    <r>
      <rPr>
        <sz val="8"/>
        <color indexed="63"/>
        <rFont val="Arial"/>
        <family val="2"/>
      </rPr>
      <t>13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01</t>
    </r>
    <r>
      <rPr>
        <sz val="8"/>
        <color indexed="23"/>
        <rFont val="Arial"/>
        <family val="2"/>
      </rPr>
      <t>%</t>
    </r>
  </si>
  <si>
    <r>
      <rPr>
        <sz val="8"/>
        <color indexed="25"/>
        <rFont val="Arial"/>
        <family val="2"/>
      </rPr>
      <t xml:space="preserve">PE UFRJ 07115 </t>
    </r>
    <r>
      <rPr>
        <sz val="8"/>
        <color indexed="63"/>
        <rFont val="Arial"/>
        <family val="2"/>
      </rPr>
      <t>(recepção) - fls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250/255</t>
    </r>
  </si>
  <si>
    <t>69,80%</t>
  </si>
  <si>
    <r>
      <rPr>
        <sz val="8"/>
        <color indexed="63"/>
        <rFont val="Arial"/>
        <family val="2"/>
      </rPr>
      <t>5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00</t>
    </r>
    <r>
      <rPr>
        <sz val="8"/>
        <color indexed="63"/>
        <rFont val="Arial"/>
        <family val="2"/>
      </rPr>
      <t>%</t>
    </r>
  </si>
  <si>
    <r>
      <rPr>
        <sz val="8"/>
        <color indexed="25"/>
        <rFont val="Arial"/>
        <family val="2"/>
      </rPr>
      <t>8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00%</t>
    </r>
  </si>
  <si>
    <r>
      <rPr>
        <sz val="8"/>
        <color indexed="63"/>
        <rFont val="Arial"/>
        <family val="2"/>
      </rPr>
      <t>13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00%</t>
    </r>
  </si>
  <si>
    <r>
      <rPr>
        <sz val="8"/>
        <color indexed="25"/>
        <rFont val="Arial"/>
        <family val="2"/>
      </rPr>
      <t>PE UFRJ 05</t>
    </r>
    <r>
      <rPr>
        <sz val="8"/>
        <color indexed="63"/>
        <rFont val="Arial"/>
        <family val="2"/>
      </rPr>
      <t>/15 (portaria) - fls</t>
    </r>
    <r>
      <rPr>
        <sz val="8"/>
        <color indexed="23"/>
        <rFont val="Arial"/>
        <family val="2"/>
      </rPr>
      <t xml:space="preserve">. </t>
    </r>
    <r>
      <rPr>
        <sz val="8"/>
        <color indexed="63"/>
        <rFont val="Arial"/>
        <family val="2"/>
      </rPr>
      <t>241/249v</t>
    </r>
  </si>
  <si>
    <r>
      <rPr>
        <sz val="8"/>
        <color indexed="25"/>
        <rFont val="Arial"/>
        <family val="2"/>
      </rPr>
      <t>69</t>
    </r>
    <r>
      <rPr>
        <sz val="8"/>
        <color indexed="63"/>
        <rFont val="Arial"/>
        <family val="2"/>
      </rPr>
      <t>,</t>
    </r>
    <r>
      <rPr>
        <sz val="8"/>
        <color indexed="25"/>
        <rFont val="Arial"/>
        <family val="2"/>
      </rPr>
      <t>75</t>
    </r>
    <r>
      <rPr>
        <sz val="8"/>
        <color indexed="63"/>
        <rFont val="Arial"/>
        <family val="2"/>
      </rPr>
      <t>%</t>
    </r>
  </si>
  <si>
    <r>
      <rPr>
        <sz val="8"/>
        <color indexed="25"/>
        <rFont val="Arial"/>
        <family val="2"/>
      </rPr>
      <t>5</t>
    </r>
    <r>
      <rPr>
        <sz val="8"/>
        <color indexed="23"/>
        <rFont val="Arial"/>
        <family val="2"/>
      </rPr>
      <t>,</t>
    </r>
    <r>
      <rPr>
        <sz val="8"/>
        <color indexed="25"/>
        <rFont val="Arial"/>
        <family val="2"/>
      </rPr>
      <t>81</t>
    </r>
    <r>
      <rPr>
        <sz val="8"/>
        <color indexed="63"/>
        <rFont val="Arial"/>
        <family val="2"/>
      </rPr>
      <t>%</t>
    </r>
  </si>
  <si>
    <r>
      <rPr>
        <sz val="8"/>
        <color indexed="25"/>
        <rFont val="Arial"/>
        <family val="2"/>
      </rPr>
      <t xml:space="preserve">PE MPT </t>
    </r>
    <r>
      <rPr>
        <sz val="8"/>
        <color indexed="63"/>
        <rFont val="Arial"/>
        <family val="2"/>
      </rPr>
      <t>13/13 (recepção) - fls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261/269</t>
    </r>
  </si>
  <si>
    <r>
      <rPr>
        <sz val="8"/>
        <color indexed="25"/>
        <rFont val="Arial"/>
        <family val="2"/>
      </rPr>
      <t>7</t>
    </r>
    <r>
      <rPr>
        <sz val="8"/>
        <color indexed="63"/>
        <rFont val="Arial"/>
        <family val="2"/>
      </rPr>
      <t>,2</t>
    </r>
    <r>
      <rPr>
        <sz val="8"/>
        <color indexed="25"/>
        <rFont val="Arial"/>
        <family val="2"/>
      </rPr>
      <t>0</t>
    </r>
    <r>
      <rPr>
        <sz val="8"/>
        <color indexed="63"/>
        <rFont val="Arial"/>
        <family val="2"/>
      </rPr>
      <t>%</t>
    </r>
  </si>
  <si>
    <r>
      <rPr>
        <sz val="8"/>
        <color indexed="25"/>
        <rFont val="Arial"/>
        <family val="2"/>
      </rPr>
      <t>6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12%</t>
    </r>
  </si>
  <si>
    <r>
      <rPr>
        <sz val="8"/>
        <color indexed="63"/>
        <rFont val="Arial"/>
        <family val="2"/>
      </rPr>
      <t>13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32%</t>
    </r>
  </si>
  <si>
    <r>
      <rPr>
        <sz val="8"/>
        <color indexed="25"/>
        <rFont val="Arial"/>
        <family val="2"/>
      </rPr>
      <t>PE ORF 01</t>
    </r>
    <r>
      <rPr>
        <sz val="8"/>
        <color indexed="63"/>
        <rFont val="Arial"/>
        <family val="2"/>
      </rPr>
      <t>/1</t>
    </r>
    <r>
      <rPr>
        <sz val="8"/>
        <color indexed="25"/>
        <rFont val="Arial"/>
        <family val="2"/>
      </rPr>
      <t xml:space="preserve">3 </t>
    </r>
    <r>
      <rPr>
        <sz val="8"/>
        <color indexed="63"/>
        <rFont val="Arial"/>
        <family val="2"/>
      </rPr>
      <t>(recepção) - fls</t>
    </r>
    <r>
      <rPr>
        <sz val="8"/>
        <color indexed="23"/>
        <rFont val="Arial"/>
        <family val="2"/>
      </rPr>
      <t xml:space="preserve">. </t>
    </r>
    <r>
      <rPr>
        <sz val="8"/>
        <color indexed="25"/>
        <rFont val="Arial"/>
        <family val="2"/>
      </rPr>
      <t>256/260</t>
    </r>
  </si>
  <si>
    <t>70,93%</t>
  </si>
  <si>
    <t>8,00%</t>
  </si>
  <si>
    <r>
      <rPr>
        <sz val="8"/>
        <color indexed="63"/>
        <rFont val="Arial"/>
        <family val="2"/>
      </rPr>
      <t>8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00%</t>
    </r>
  </si>
  <si>
    <r>
      <rPr>
        <sz val="8"/>
        <color indexed="63"/>
        <rFont val="Arial"/>
        <family val="2"/>
      </rPr>
      <t>16</t>
    </r>
    <r>
      <rPr>
        <sz val="8"/>
        <color indexed="23"/>
        <rFont val="Arial"/>
        <family val="2"/>
      </rPr>
      <t>,</t>
    </r>
    <r>
      <rPr>
        <sz val="8"/>
        <color indexed="63"/>
        <rFont val="Arial"/>
        <family val="2"/>
      </rPr>
      <t>00</t>
    </r>
    <r>
      <rPr>
        <sz val="8"/>
        <color indexed="23"/>
        <rFont val="Arial"/>
        <family val="2"/>
      </rPr>
      <t>%</t>
    </r>
  </si>
  <si>
    <t>Parâmetros definidos pelo TCMRJ</t>
  </si>
  <si>
    <t>72,04%</t>
  </si>
  <si>
    <t>6,00%</t>
  </si>
  <si>
    <t>8,13%</t>
  </si>
  <si>
    <t>14,13%</t>
  </si>
  <si>
    <r>
      <rPr>
        <sz val="8"/>
        <color indexed="63"/>
        <rFont val="Arial"/>
        <family val="2"/>
      </rPr>
      <t>Fonte</t>
    </r>
    <r>
      <rPr>
        <sz val="8"/>
        <color indexed="23"/>
        <rFont val="Arial"/>
        <family val="2"/>
      </rPr>
      <t xml:space="preserve">: </t>
    </r>
    <r>
      <rPr>
        <sz val="8"/>
        <color indexed="25"/>
        <rFont val="Arial"/>
        <family val="2"/>
      </rPr>
      <t xml:space="preserve">Pregoes Eletr6nicos elaborados </t>
    </r>
    <r>
      <rPr>
        <sz val="8"/>
        <color indexed="63"/>
        <rFont val="Arial"/>
        <family val="2"/>
      </rPr>
      <t xml:space="preserve">por 6rgaos </t>
    </r>
    <r>
      <rPr>
        <sz val="8"/>
        <color indexed="25"/>
        <rFont val="Arial"/>
        <family val="2"/>
      </rPr>
      <t>da Administrai;;ao Federal</t>
    </r>
    <r>
      <rPr>
        <sz val="8"/>
        <color indexed="23"/>
        <rFont val="Arial"/>
        <family val="2"/>
      </rPr>
      <t xml:space="preserve">, </t>
    </r>
    <r>
      <rPr>
        <sz val="8"/>
        <color indexed="63"/>
        <rFont val="Arial"/>
        <family val="2"/>
      </rPr>
      <t xml:space="preserve">tomando-se </t>
    </r>
    <r>
      <rPr>
        <sz val="8"/>
        <color indexed="25"/>
        <rFont val="Arial"/>
        <family val="2"/>
      </rPr>
      <t xml:space="preserve">por base </t>
    </r>
    <r>
      <rPr>
        <sz val="8"/>
        <color indexed="63"/>
        <rFont val="Arial"/>
        <family val="2"/>
      </rPr>
      <t xml:space="preserve">as </t>
    </r>
    <r>
      <rPr>
        <sz val="8"/>
        <color indexed="25"/>
        <rFont val="Arial"/>
        <family val="2"/>
      </rPr>
      <t>diretrizes definidas</t>
    </r>
  </si>
  <si>
    <r>
      <rPr>
        <sz val="8"/>
        <color indexed="63"/>
        <rFont val="Arial"/>
        <family val="2"/>
      </rPr>
      <t xml:space="preserve">pela lnstrui;;ao </t>
    </r>
    <r>
      <rPr>
        <sz val="8"/>
        <color indexed="25"/>
        <rFont val="Arial"/>
        <family val="2"/>
      </rPr>
      <t xml:space="preserve">Normativa </t>
    </r>
    <r>
      <rPr>
        <sz val="8"/>
        <color indexed="63"/>
        <rFont val="Arial"/>
        <family val="2"/>
      </rPr>
      <t xml:space="preserve">MPOG </t>
    </r>
    <r>
      <rPr>
        <sz val="8"/>
        <color indexed="25"/>
        <rFont val="Arial"/>
        <family val="2"/>
      </rPr>
      <t xml:space="preserve">02/08 </t>
    </r>
    <r>
      <rPr>
        <sz val="8"/>
        <color indexed="63"/>
        <rFont val="Arial"/>
        <family val="2"/>
      </rPr>
      <t>.</t>
    </r>
  </si>
  <si>
    <t>Os Pregões Eletrônicos foram elaborados pela UFRJ, pela Procuradoria Regional</t>
  </si>
  <si>
    <r>
      <rPr>
        <sz val="11"/>
        <color indexed="25"/>
        <rFont val="Arial"/>
        <family val="2"/>
      </rPr>
      <t>do Trabalho da 23ª Região e pela Delegacia da Receita Federal em Bauru. Apesar de órgãos e regiões bem distintos, percebe-se que as diretrizes e parâmetros dos editais são semelhantes, quanta a essas rubricas em exame</t>
    </r>
    <r>
      <rPr>
        <sz val="11"/>
        <color indexed="63"/>
        <rFont val="Arial"/>
        <family val="2"/>
      </rPr>
      <t xml:space="preserve">, </t>
    </r>
    <r>
      <rPr>
        <sz val="11"/>
        <color indexed="25"/>
        <rFont val="Arial"/>
        <family val="2"/>
      </rPr>
      <t>sendo possível concluir pela razoabilidade de se estimar percentuais de custos indiretos e de lucro, para fins de definicão de valor de mercado.</t>
    </r>
  </si>
  <si>
    <r>
      <rPr>
        <sz val="11"/>
        <color indexed="25"/>
        <rFont val="Arial"/>
        <family val="2"/>
      </rPr>
      <t xml:space="preserve">Note-se que nao </t>
    </r>
    <r>
      <rPr>
        <sz val="12"/>
        <color indexed="25"/>
        <rFont val="Times New Roman"/>
        <family val="1"/>
      </rPr>
      <t>há,</t>
    </r>
    <r>
      <rPr>
        <sz val="12"/>
        <color indexed="25"/>
        <rFont val="Arial"/>
        <family val="2"/>
      </rPr>
      <t xml:space="preserve"> </t>
    </r>
    <r>
      <rPr>
        <sz val="11"/>
        <color indexed="25"/>
        <rFont val="Arial"/>
        <family val="2"/>
      </rPr>
      <t>em nenhum dos certames, a presença de IRPJ e CSLL, por força da Súmula TCU n° 254/10.</t>
    </r>
  </si>
  <si>
    <t>Os pregões da UFRJ possuem particularidade importante, na medida em que os</t>
  </si>
  <si>
    <r>
      <rPr>
        <sz val="11"/>
        <color indexed="25"/>
        <rFont val="Arial"/>
        <family val="2"/>
      </rPr>
      <t xml:space="preserve">serviços prestados à Universidade reportam-se as mesmas Convenções Coletivas </t>
    </r>
    <r>
      <rPr>
        <sz val="11"/>
        <color indexed="63"/>
        <rFont val="Arial"/>
        <family val="2"/>
      </rPr>
      <t xml:space="preserve">de </t>
    </r>
    <r>
      <rPr>
        <sz val="11"/>
        <color indexed="25"/>
        <rFont val="Arial"/>
        <family val="2"/>
      </rPr>
      <t>Trabalho das categorias profissionais atuantes nos contratos da SMS/RJ</t>
    </r>
    <r>
      <rPr>
        <sz val="11"/>
        <color indexed="63"/>
        <rFont val="Arial"/>
        <family val="2"/>
      </rPr>
      <t>.</t>
    </r>
  </si>
  <si>
    <r>
      <rPr>
        <sz val="11"/>
        <color indexed="25"/>
        <rFont val="Arial"/>
        <family val="2"/>
      </rPr>
      <t xml:space="preserve">Registre-se  que  </t>
    </r>
    <r>
      <rPr>
        <u/>
        <sz val="11"/>
        <color indexed="25"/>
        <rFont val="Arial"/>
        <family val="2"/>
      </rPr>
      <t>os   percentuais   reais   dos   contratos   federais   tendem   a   ser</t>
    </r>
  </si>
  <si>
    <r>
      <rPr>
        <u/>
        <sz val="11"/>
        <color indexed="25"/>
        <rFont val="Arial"/>
        <family val="2"/>
      </rPr>
      <t>reduzidos em relação aqueles constantes nos Pregões Eletrônicos Federais, em função</t>
    </r>
    <r>
      <rPr>
        <sz val="11"/>
        <color indexed="25"/>
        <rFont val="Arial"/>
        <family val="2"/>
      </rPr>
      <t xml:space="preserve"> </t>
    </r>
    <r>
      <rPr>
        <u/>
        <sz val="11"/>
        <color indexed="25"/>
        <rFont val="Arial"/>
        <family val="2"/>
      </rPr>
      <t>da  competição entre os l</t>
    </r>
    <r>
      <rPr>
        <sz val="11"/>
        <color indexed="25"/>
        <rFont val="Arial"/>
        <family val="2"/>
      </rPr>
      <t>icitantes.  Portanto,  tendem a serem  menores do que os</t>
    </r>
  </si>
  <si>
    <r>
      <rPr>
        <sz val="11"/>
        <color indexed="25"/>
        <rFont val="Arial"/>
        <family val="2"/>
      </rPr>
      <t xml:space="preserve">parâmetros adotados pelo TCMRJ </t>
    </r>
    <r>
      <rPr>
        <sz val="11"/>
        <color indexed="63"/>
        <rFont val="Arial"/>
        <family val="2"/>
      </rPr>
      <t>.</t>
    </r>
  </si>
  <si>
    <t>Pagina 36 de 51</t>
  </si>
  <si>
    <t>Será o mesmo valor descrito na célula C9.</t>
  </si>
  <si>
    <t>Caso empresa seja optante pelo simples nacional conforme a LEI COMPLEMENTAR Nº 123, DE 14 DE DEZEMBRO DE 2006. Incluir o dado solicitado na célula C21.</t>
  </si>
  <si>
    <t xml:space="preserve">Observar no Termo de Referência -TR. Informar a previsão do TR, caso exista. </t>
  </si>
  <si>
    <t xml:space="preserve">Observar no Termo de Referência -TR. Informar a previsão do TR, caso exista.  </t>
  </si>
  <si>
    <t xml:space="preserve">Informação fornecida pela empresa. </t>
  </si>
  <si>
    <t xml:space="preserve">Incluir de acordo com o regulamento do Estado do Rio de Janeiro e atividade econômica descrito no item da presente licitação. </t>
  </si>
  <si>
    <t xml:space="preserve">Incluir de acordo com a legislação, caso seja necessário. </t>
  </si>
  <si>
    <t>Verificar regime tributários de empresas ou entidades sem fins lucrativos.</t>
  </si>
  <si>
    <t>Verificar tipos societários.</t>
  </si>
  <si>
    <t>Dados da empresa (CNAE da Empresa que Alcance a Atividade Contratada).</t>
  </si>
  <si>
    <t>Informar a quantidade de empregados por posto.</t>
  </si>
  <si>
    <t>Quantidade de empregados por posto</t>
  </si>
  <si>
    <t>Quantitativo total de empregados por posto  x quantitativo total de posto</t>
  </si>
  <si>
    <t xml:space="preserve">Dados da empresa - Verificar tipos societários. </t>
  </si>
  <si>
    <t xml:space="preserve">Dados da empresa. Caso tenha preenchido célula C11 com OS - Organização Social ou OSC - Organização da Sociedade Civil informar se possui Cebas ou não. </t>
  </si>
  <si>
    <t>Descrição do serviço do item em disputa na licitação.</t>
  </si>
  <si>
    <t>Códido do serviço do item em disputa na licitação.</t>
  </si>
  <si>
    <t xml:space="preserve">Incluir de acordo com o regulamento do Estado do Rio de Janeiro e atividade econômica descrita no item em disputa na presente licitação. </t>
  </si>
  <si>
    <t>Informar a quantidade de postos.</t>
  </si>
  <si>
    <t>Descrição do serviço do item em disputa da licitação.</t>
  </si>
  <si>
    <t>Valor do salário da Convenção Coletiva de Trabalho relativa à atividade econômica descrita no item em disputa na presente licitação com abrangência territorial no município do Rio de Janeiro/RJ e vigente .</t>
  </si>
  <si>
    <t xml:space="preserve">Observar o item em disputa na licitação. Informar a previsão da CCT, caso exista. </t>
  </si>
  <si>
    <t>Data da proposta.</t>
  </si>
  <si>
    <t>Descrição dos Itens</t>
  </si>
  <si>
    <t>MÓDULO 3:   UNIFORMES E EPIs (lnsumos Diversos)</t>
  </si>
  <si>
    <r>
      <t xml:space="preserve">Itens a Preencher </t>
    </r>
    <r>
      <rPr>
        <sz val="8"/>
        <rFont val="Arial"/>
        <family val="2"/>
      </rPr>
      <t>(em amarelo)</t>
    </r>
  </si>
  <si>
    <t>MÓDULO 1: COMPOSICAO DA REMUNERACÃO</t>
  </si>
  <si>
    <r>
      <rPr>
        <b/>
        <sz val="12"/>
        <rFont val="Arial"/>
        <family val="2"/>
      </rPr>
      <t>Planilha de Custos de Mão de obra vinculada à execução contratual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(Dados complementares para composicão dos custos referentes à mão de obra)</t>
    </r>
  </si>
  <si>
    <t>Informações da Composição de Custos de Mão de Obra</t>
  </si>
  <si>
    <t>13° Salário (8,33%)</t>
  </si>
  <si>
    <t>Declaro para os devidos fins a veracidade das informações acima prestadas.</t>
  </si>
  <si>
    <r>
      <t xml:space="preserve">Planilha de Custos de Mão de obra vinculada à execução contratual
</t>
    </r>
    <r>
      <rPr>
        <sz val="8"/>
        <rFont val="Arial"/>
        <family val="2"/>
      </rPr>
      <t>(Dados complementares  para composicão  dos custos  referente  à mão de obra)</t>
    </r>
  </si>
  <si>
    <t>(Kit de uniforme completo por ano ver planilha em anexo)/12.</t>
  </si>
  <si>
    <t>(equipamento, insumos e materiais)/12.</t>
  </si>
  <si>
    <r>
      <t xml:space="preserve">Planilha de Custos de Mão de obra vinculada à execução contratual
</t>
    </r>
    <r>
      <rPr>
        <sz val="8"/>
        <rFont val="Arial"/>
        <family val="2"/>
      </rPr>
      <t>(Dados complementares para composicão dos custos referentes  à mão de obra)</t>
    </r>
  </si>
  <si>
    <t>Nota (1) - Os percentuais dos encargos previdenciários e FGTS são aqueles estabelecidos pela legislação vigente.</t>
  </si>
  <si>
    <t>Verificar regime tributários de entidades sem fins lucrativos.</t>
  </si>
  <si>
    <r>
      <t>(Kit de uniforme completo por an</t>
    </r>
    <r>
      <rPr>
        <i/>
        <sz val="8"/>
        <color theme="1"/>
        <rFont val="Arial"/>
        <family val="2"/>
      </rPr>
      <t>o</t>
    </r>
    <r>
      <rPr>
        <b/>
        <i/>
        <sz val="8"/>
        <color theme="1"/>
        <rFont val="Arial"/>
        <family val="2"/>
      </rPr>
      <t xml:space="preserve"> -</t>
    </r>
    <r>
      <rPr>
        <b/>
        <i/>
        <sz val="8"/>
        <rFont val="Arial"/>
        <family val="2"/>
      </rPr>
      <t xml:space="preserve"> </t>
    </r>
    <r>
      <rPr>
        <i/>
        <sz val="8"/>
        <color theme="1"/>
        <rFont val="Arial"/>
        <family val="2"/>
      </rPr>
      <t>ve</t>
    </r>
    <r>
      <rPr>
        <i/>
        <sz val="8"/>
        <rFont val="Arial"/>
        <family val="2"/>
      </rPr>
      <t>r planilha em anexo)/12.</t>
    </r>
  </si>
  <si>
    <r>
      <rPr>
        <b/>
        <i/>
        <sz val="8"/>
        <rFont val="Arial"/>
        <family val="2"/>
      </rPr>
      <t xml:space="preserve">* Informar a Tarifa Modal de Transporte - R$ (valor da passagem de um deslocamento)  na célula C36.                                                                                                                ** Ajustar a fórmula de acordo com a escala de trabalho na célula (D36). </t>
    </r>
    <r>
      <rPr>
        <i/>
        <sz val="8"/>
        <rFont val="Arial"/>
        <family val="2"/>
      </rPr>
      <t xml:space="preserve">                                                      </t>
    </r>
    <r>
      <rPr>
        <b/>
        <i/>
        <sz val="8"/>
        <color indexed="10"/>
        <rFont val="Arial"/>
        <family val="2"/>
      </rPr>
      <t xml:space="preserve"> na escala 6x1 * 2 (ida e volta) * 26 (dias úteis no mes) x 6% do salário, na escala 5x2 * 2 (ida e volta) * 22 (dias úteis no mes) x 6% do salário,  na</t>
    </r>
    <r>
      <rPr>
        <i/>
        <sz val="8"/>
        <color indexed="10"/>
        <rFont val="Arial"/>
        <family val="2"/>
      </rPr>
      <t xml:space="preserve"> </t>
    </r>
    <r>
      <rPr>
        <b/>
        <i/>
        <sz val="8"/>
        <color indexed="10"/>
        <rFont val="Arial"/>
        <family val="2"/>
      </rPr>
      <t xml:space="preserve">escala 12x36 * 2 (ida e volta) * 15 (dias úteis no mês) x  6% do salário básico e na escala 24x72 * 2 (ida e volta) * 8 (dias úteis no mês).                                                                                                                 </t>
    </r>
    <r>
      <rPr>
        <b/>
        <i/>
        <sz val="8"/>
        <rFont val="Arial"/>
        <family val="2"/>
      </rPr>
      <t xml:space="preserve">Exemplo: =(C36*2*26)-(C9*6%) para escala 6x1.    </t>
    </r>
    <r>
      <rPr>
        <b/>
        <i/>
        <sz val="8"/>
        <color indexed="10"/>
        <rFont val="Arial"/>
        <family val="2"/>
      </rPr>
      <t xml:space="preserve">                                                                                                  </t>
    </r>
    <r>
      <rPr>
        <i/>
        <sz val="8"/>
        <rFont val="Arial"/>
        <family val="2"/>
      </rPr>
      <t xml:space="preserve">DECRETO Nº 10.854, DE 10 DE NOVEMBRO DE 2021 - Artigo 114, Inciso I.                          </t>
    </r>
    <r>
      <rPr>
        <b/>
        <i/>
        <u/>
        <sz val="8"/>
        <color rgb="FFFF0000"/>
        <rFont val="Arial"/>
        <family val="2"/>
      </rPr>
      <t>*** Caso o valor mensal do auxilo transporte seja negativo, não incluir o  valor unitário (Célula C36). Justificar quando ocorre desse fato.</t>
    </r>
  </si>
  <si>
    <r>
      <rPr>
        <b/>
        <i/>
        <sz val="8"/>
        <rFont val="Arial"/>
        <family val="2"/>
      </rPr>
      <t xml:space="preserve">*Informar o valor diário do auxilio Alimentação - R$ (valor do auxilio) de acordo CCT na célula C38.                                                                                                 **Ajustar a fórmula de acordo com a escala de trabalho na célula (D38).  </t>
    </r>
    <r>
      <rPr>
        <i/>
        <sz val="8"/>
        <rFont val="Arial"/>
        <family val="2"/>
      </rPr>
      <t xml:space="preserve">                                                   </t>
    </r>
    <r>
      <rPr>
        <b/>
        <i/>
        <sz val="8"/>
        <color indexed="10"/>
        <rFont val="Arial"/>
        <family val="2"/>
      </rPr>
      <t>na escala 6x1 * 26 (n° de dias para efeito de cálculo do auxílio) x _____% (participação definida na CCT)</t>
    </r>
    <r>
      <rPr>
        <i/>
        <sz val="8"/>
        <color rgb="FFFF0000"/>
        <rFont val="Arial"/>
        <family val="2"/>
      </rPr>
      <t>,</t>
    </r>
    <r>
      <rPr>
        <i/>
        <sz val="8"/>
        <rFont val="Arial"/>
        <family val="2"/>
      </rPr>
      <t xml:space="preserve"> </t>
    </r>
    <r>
      <rPr>
        <b/>
        <i/>
        <sz val="8"/>
        <color indexed="10"/>
        <rFont val="Arial"/>
        <family val="2"/>
      </rPr>
      <t xml:space="preserve">na escala 5x2 * 22 (n° de dias para efeito de cálculo do auxílio) x </t>
    </r>
    <r>
      <rPr>
        <i/>
        <sz val="8"/>
        <color indexed="10"/>
        <rFont val="Arial"/>
        <family val="2"/>
      </rPr>
      <t>_____</t>
    </r>
    <r>
      <rPr>
        <b/>
        <i/>
        <sz val="8"/>
        <color indexed="10"/>
        <rFont val="Arial"/>
        <family val="2"/>
      </rPr>
      <t xml:space="preserve">% (participação definida na CCT) e na escada 24x72 *8 (dias úteis no mês) x_____% (participação definida na CCT)                         </t>
    </r>
    <r>
      <rPr>
        <b/>
        <i/>
        <sz val="8"/>
        <rFont val="Arial"/>
        <family val="2"/>
      </rPr>
      <t xml:space="preserve">Exemplo = (C38*26)-(C38*26*10%) para escala 6x1 com a % informada na CCT.       </t>
    </r>
    <r>
      <rPr>
        <b/>
        <i/>
        <sz val="8"/>
        <color rgb="FFFF0000"/>
        <rFont val="Arial"/>
        <family val="2"/>
      </rPr>
      <t>Observação: No caso da CCT só determinar cesta básica utilizar a fórmula: =C38-(38x__%)</t>
    </r>
    <r>
      <rPr>
        <b/>
        <i/>
        <sz val="8"/>
        <rFont val="Arial"/>
        <family val="2"/>
      </rPr>
      <t xml:space="preserve"> e infomar na celúla C38 somente o valor da Cesta Básica.                                                                                                                </t>
    </r>
  </si>
  <si>
    <r>
      <t xml:space="preserve">* Informar a Tarifa Modal de Transporte - R$ (valor da passagem de um deslocamento)  na célula C36.                                                                                                                </t>
    </r>
    <r>
      <rPr>
        <b/>
        <sz val="8"/>
        <color rgb="FFFF0000"/>
        <rFont val="Arial"/>
        <family val="2"/>
      </rPr>
      <t xml:space="preserve">** Ajustar a fórmula de acordo com a escala de trabalho na célula (D36).                                                        na escala 6x1 * 2 (ida e volta) * 26 (dias úteis no mes) x 6% do salário, na escala 5x2 * 2 (ida e volta) * 22 (dias úteis no mes) x 6% do salário,  na escala 12x36 * 2 (ida e volta) * 15 (dias úteis no mês) x  6% do salário básico e na escala 24x72 * 2 (ida e volta) * 8 (dias úteis no mês).                                                                                                                 Exemplo: =(C36*2*26)-(C9*6%) para escala 6x1.       </t>
    </r>
    <r>
      <rPr>
        <b/>
        <sz val="8"/>
        <rFont val="Arial"/>
        <family val="2"/>
      </rPr>
      <t xml:space="preserve">                                                                                               DECRETO Nº 10.854, DE 10 DE NOVEMBRO DE 2021 - Artigo 114, Inciso I.                          *</t>
    </r>
    <r>
      <rPr>
        <b/>
        <sz val="8"/>
        <color rgb="FFFF0000"/>
        <rFont val="Arial"/>
        <family val="2"/>
      </rPr>
      <t>** Caso o valor mensal do auxilo transporte seja negativo, não incluir o  valor unitário (Célula C36). Justificar quando ocorre desse fato.</t>
    </r>
  </si>
  <si>
    <r>
      <t xml:space="preserve">*Informar o valor diário do auxilio Alimentação - R$ (valor do auxilio) de acordo CCT na célula C38.                                                                                                 </t>
    </r>
    <r>
      <rPr>
        <b/>
        <sz val="8"/>
        <color rgb="FFFF0000"/>
        <rFont val="Arial"/>
        <family val="2"/>
      </rPr>
      <t xml:space="preserve">**Ajustar a fórmula de acordo com a escala de trabalho na célula (D38).                                                     na escala 6x1 * 26 (n° de dias para efeito de cálculo do auxílio) x _____% (participação definida na CCT), na escala 5x2 * 22 (n° de dias para efeito de cálculo do auxílio) x _____% (participação definida na CCT) e na escada 24x72 *8 (dias úteis no mês) x_____% (participação definida na CCT)                         Exemplo = (C38*26)-(C38*26*10%) para escala 6x1 com a % informada na CCT.    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Observação: No caso da CCT só determinar cesta básica utilizar a fórmula: =C38-(38x__%) e infomar na celúla C38 somente o valor da Cesta Básica.                                                                                                            </t>
    </r>
  </si>
  <si>
    <r>
      <t xml:space="preserve">Informar o valor do percentual estipulado na atividade econômica descrita na célula "B57" da presente planilha segundo item em disputa na licitação, para o Risco Ambiental do Trabalho (RAT).  Caso a empresa consiga reduzir a aliquota do RAT porque implementou boas práticas de Segurança e Saúde no Trabalho (SST), aplicar o Fator Acidentário de Prevenção (FAP), que varia de 0,5% a 2% e considera os resultados da empresa em relação à SST. </t>
    </r>
    <r>
      <rPr>
        <b/>
        <sz val="8"/>
        <color rgb="FFFF0000"/>
        <rFont val="Arial"/>
        <family val="2"/>
      </rPr>
      <t xml:space="preserve">Observação: </t>
    </r>
    <r>
      <rPr>
        <b/>
        <u/>
        <sz val="8"/>
        <color rgb="FFFF0000"/>
        <rFont val="Arial"/>
        <family val="2"/>
      </rPr>
      <t>RAT ajustado = RAT x FAP.</t>
    </r>
    <r>
      <rPr>
        <b/>
        <sz val="8"/>
        <color rgb="FFFF0000"/>
        <rFont val="Arial"/>
        <family val="2"/>
      </rPr>
      <t xml:space="preserve">  Empresa que utilizar o RAT ajustado deve informar como foi realizado o cálculo. </t>
    </r>
  </si>
  <si>
    <r>
      <t xml:space="preserve">Informar o valor do percentual estipulado na atividade econômica descrita na célula "B57" da presente planilha segundo item em disputa na licitação, para o Risco Ambiental do Trabalho (RAT).  Caso a empresa consiga reduzir a aliquota do RAT porque implementou boas práticas de Segurança e Saúde no Trabalho (SST), aplicar o Fator Acidentário de Prevenção (FAP), que varia de 0,5% a 2% e considera os resultados da empresa em relação à SST.                                                     </t>
    </r>
    <r>
      <rPr>
        <b/>
        <sz val="8"/>
        <color rgb="FFFF0000"/>
        <rFont val="Arial"/>
        <family val="2"/>
      </rPr>
      <t>Observação:</t>
    </r>
    <r>
      <rPr>
        <b/>
        <sz val="8"/>
        <rFont val="Arial"/>
        <family val="2"/>
      </rPr>
      <t xml:space="preserve"> </t>
    </r>
    <r>
      <rPr>
        <b/>
        <u/>
        <sz val="8"/>
        <color rgb="FFFF0000"/>
        <rFont val="Arial"/>
        <family val="2"/>
      </rPr>
      <t xml:space="preserve">RAT ajustado = RAT x FAP. </t>
    </r>
    <r>
      <rPr>
        <b/>
        <sz val="8"/>
        <color rgb="FFFF0000"/>
        <rFont val="Arial"/>
        <family val="2"/>
      </rPr>
      <t xml:space="preserve"> Empresa que utilizar o </t>
    </r>
    <r>
      <rPr>
        <b/>
        <u/>
        <sz val="8"/>
        <color rgb="FFFF0000"/>
        <rFont val="Arial"/>
        <family val="2"/>
      </rPr>
      <t>RAT ajustado</t>
    </r>
    <r>
      <rPr>
        <b/>
        <sz val="8"/>
        <color rgb="FFFF0000"/>
        <rFont val="Arial"/>
        <family val="2"/>
      </rPr>
      <t xml:space="preserve"> deve informar como foi realizado o cálculo. </t>
    </r>
  </si>
  <si>
    <r>
      <t xml:space="preserve">Informar o valor do percentual estipulado na atividade econômica descrita na célula "B57" da presente planilha segundo item em disputa na licitação, para o Risco Ambiental do Trabalho (RAT).  Caso a empresa consiga reduzir a aliquota do RAT porque implementou boas práticas de Segurança e Saúde no Trabalho (SST), aplicar o Fator Acidentário de Prevenção (FAP), que varia de 0,5% a 2% e considera os resultados da empresa em relação à SST.                                                     </t>
    </r>
    <r>
      <rPr>
        <b/>
        <sz val="8"/>
        <color rgb="FFFF0000"/>
        <rFont val="Arial"/>
        <family val="2"/>
      </rPr>
      <t xml:space="preserve">Observação: RAT ajustado = RAT x FAP.  Empresa que utilizar o RAT ajustado deve informar como foi realizado o cálculo. </t>
    </r>
  </si>
  <si>
    <t>Caso empresa seja optante pelo simples nacional conforme a LEI COMPLEMENTAR Nº 123, DE 14 DE DEZEMBRO DE 2006. Incluir o dado solicitado na célula C22.</t>
  </si>
  <si>
    <t>Caso empresa seja optante pelo simples nacional conforme a LEI COMPLEMENTAR Nº 123, DE 14 DE DEZEMBRO DE 2006. Incluir o dado solicitado na célula C23.</t>
  </si>
  <si>
    <t>Caso empresa seja optante pelo simples nacional conforme a LEI COMPLEMENTAR Nº 123, DE 14 DE DEZEMBRO DE 2006. Incluir o dado solicitado na célula C24.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</si>
</sst>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#0;###0"/>
    <numFmt numFmtId="165" formatCode="&quot;R$ &quot;#,##0.00"/>
    <numFmt numFmtId="166" formatCode="00\.00\-0\-00"/>
    <numFmt numFmtId="167" formatCode="_-* #,##0.00_-;\-* #,##0.00_-;_-* \-??_-;_-@_-"/>
    <numFmt numFmtId="168" formatCode="###0.0000;###0.0000"/>
    <numFmt numFmtId="169" formatCode="&quot;R$&quot;#,##0.00"/>
    <numFmt numFmtId="170" formatCode="#,##0;#,##0"/>
    <numFmt numFmtId="171" formatCode="0.000000%"/>
  </numFmts>
  <fonts count="91" x14ac:knownFonts="1">
    <font>
      <sz val="10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b/>
      <sz val="10"/>
      <color indexed="8"/>
      <name val="Times New Roman"/>
      <family val="1"/>
    </font>
    <font>
      <sz val="8"/>
      <color indexed="8"/>
      <name val="Arial"/>
      <family val="2"/>
    </font>
    <font>
      <sz val="8"/>
      <color indexed="8"/>
      <name val="Times New Roman"/>
      <family val="1"/>
    </font>
    <font>
      <b/>
      <sz val="8"/>
      <color indexed="25"/>
      <name val="Arial"/>
      <family val="2"/>
    </font>
    <font>
      <b/>
      <sz val="9"/>
      <color indexed="25"/>
      <name val="Times New Roman"/>
      <family val="1"/>
    </font>
    <font>
      <b/>
      <sz val="13"/>
      <color indexed="25"/>
      <name val="Arial"/>
      <family val="2"/>
    </font>
    <font>
      <b/>
      <sz val="9"/>
      <color indexed="25"/>
      <name val="Arial"/>
      <family val="2"/>
    </font>
    <font>
      <sz val="8"/>
      <color indexed="25"/>
      <name val="Arial"/>
      <family val="2"/>
    </font>
    <font>
      <sz val="8"/>
      <color indexed="25"/>
      <name val="Times New Roman"/>
      <family val="1"/>
    </font>
    <font>
      <b/>
      <sz val="9"/>
      <color indexed="25"/>
      <name val="Times New Roman"/>
      <family val="2"/>
    </font>
    <font>
      <b/>
      <sz val="12"/>
      <color indexed="25"/>
      <name val="Times New Roman"/>
      <family val="1"/>
    </font>
    <font>
      <sz val="8"/>
      <color indexed="63"/>
      <name val="Arial"/>
      <family val="2"/>
    </font>
    <font>
      <sz val="8"/>
      <color indexed="19"/>
      <name val="Arial"/>
      <family val="2"/>
    </font>
    <font>
      <sz val="8"/>
      <color indexed="23"/>
      <name val="Arial"/>
      <family val="2"/>
    </font>
    <font>
      <sz val="7"/>
      <color indexed="25"/>
      <name val="Times New Roman"/>
      <family val="1"/>
    </font>
    <font>
      <sz val="7"/>
      <color indexed="25"/>
      <name val="Arial"/>
      <family val="2"/>
    </font>
    <font>
      <sz val="10"/>
      <color indexed="19"/>
      <name val="Times New Roman"/>
      <family val="1"/>
    </font>
    <font>
      <i/>
      <sz val="8"/>
      <color indexed="25"/>
      <name val="Arial"/>
      <family val="2"/>
    </font>
    <font>
      <i/>
      <sz val="8"/>
      <color indexed="23"/>
      <name val="Arial"/>
      <family val="2"/>
    </font>
    <font>
      <sz val="7"/>
      <color indexed="63"/>
      <name val="Arial"/>
      <family val="2"/>
    </font>
    <font>
      <sz val="6"/>
      <color indexed="22"/>
      <name val="Times New Roman"/>
      <family val="1"/>
    </font>
    <font>
      <sz val="6"/>
      <color indexed="47"/>
      <name val="Times New Roman"/>
      <family val="1"/>
    </font>
    <font>
      <sz val="11"/>
      <color indexed="22"/>
      <name val="Arial"/>
      <family val="2"/>
    </font>
    <font>
      <sz val="11"/>
      <color indexed="22"/>
      <name val="Times New Roman"/>
      <family val="1"/>
    </font>
    <font>
      <sz val="7"/>
      <color indexed="22"/>
      <name val="Times New Roman"/>
      <family val="1"/>
    </font>
    <font>
      <b/>
      <sz val="8"/>
      <color indexed="63"/>
      <name val="Arial"/>
      <family val="2"/>
    </font>
    <font>
      <sz val="9"/>
      <color indexed="25"/>
      <name val="Arial"/>
      <family val="2"/>
    </font>
    <font>
      <sz val="11"/>
      <color indexed="25"/>
      <name val="Arial"/>
      <family val="2"/>
    </font>
    <font>
      <sz val="9"/>
      <color indexed="63"/>
      <name val="Times New Roman"/>
      <family val="1"/>
    </font>
    <font>
      <sz val="9"/>
      <color indexed="63"/>
      <name val="Arial"/>
      <family val="2"/>
    </font>
    <font>
      <sz val="8"/>
      <color indexed="55"/>
      <name val="Arial"/>
      <family val="2"/>
    </font>
    <font>
      <i/>
      <sz val="8"/>
      <color indexed="63"/>
      <name val="Arial"/>
      <family val="2"/>
    </font>
    <font>
      <b/>
      <sz val="13"/>
      <color indexed="25"/>
      <name val="Times New Roman"/>
      <family val="1"/>
    </font>
    <font>
      <b/>
      <sz val="9"/>
      <name val="Arial"/>
      <family val="2"/>
    </font>
    <font>
      <sz val="11"/>
      <color indexed="63"/>
      <name val="Arial"/>
      <family val="2"/>
    </font>
    <font>
      <sz val="13"/>
      <color indexed="63"/>
      <name val="Arial"/>
      <family val="2"/>
    </font>
    <font>
      <b/>
      <sz val="9"/>
      <color indexed="63"/>
      <name val="Times New Roman"/>
      <family val="1"/>
    </font>
    <font>
      <sz val="7"/>
      <color indexed="23"/>
      <name val="Arial"/>
      <family val="2"/>
    </font>
    <font>
      <b/>
      <sz val="9"/>
      <color indexed="63"/>
      <name val="Arial"/>
      <family val="2"/>
    </font>
    <font>
      <sz val="8"/>
      <color indexed="63"/>
      <name val="Times New Roman"/>
      <family val="1"/>
    </font>
    <font>
      <sz val="8"/>
      <color indexed="23"/>
      <name val="Times New Roman"/>
      <family val="1"/>
    </font>
    <font>
      <sz val="13"/>
      <color indexed="63"/>
      <name val="Times New Roman"/>
      <family val="1"/>
    </font>
    <font>
      <b/>
      <sz val="11"/>
      <color indexed="63"/>
      <name val="Arial"/>
      <family val="2"/>
    </font>
    <font>
      <sz val="7"/>
      <name val="Arial"/>
      <family val="2"/>
    </font>
    <font>
      <b/>
      <sz val="9"/>
      <color indexed="8"/>
      <name val="Times New Roman"/>
      <family val="1"/>
    </font>
    <font>
      <sz val="10"/>
      <color indexed="63"/>
      <name val="Arial"/>
      <family val="2"/>
    </font>
    <font>
      <i/>
      <sz val="9"/>
      <color indexed="63"/>
      <name val="Arial"/>
      <family val="2"/>
    </font>
    <font>
      <sz val="13"/>
      <color indexed="25"/>
      <name val="Times New Roman"/>
      <family val="1"/>
    </font>
    <font>
      <b/>
      <sz val="10"/>
      <name val="Times New Roman"/>
      <family val="1"/>
    </font>
    <font>
      <i/>
      <sz val="9"/>
      <color indexed="63"/>
      <name val="Times New Roman"/>
      <family val="1"/>
    </font>
    <font>
      <i/>
      <sz val="14"/>
      <color indexed="63"/>
      <name val="Arial"/>
      <family val="2"/>
    </font>
    <font>
      <sz val="9"/>
      <color indexed="25"/>
      <name val="Times New Roman"/>
      <family val="1"/>
    </font>
    <font>
      <sz val="13"/>
      <color indexed="25"/>
      <name val="Arial"/>
      <family val="2"/>
    </font>
    <font>
      <sz val="10"/>
      <color indexed="25"/>
      <name val="Times New Roman"/>
      <family val="1"/>
    </font>
    <font>
      <b/>
      <i/>
      <sz val="28"/>
      <color indexed="25"/>
      <name val="Times New Roman"/>
      <family val="1"/>
    </font>
    <font>
      <sz val="10"/>
      <color indexed="25"/>
      <name val="Arial"/>
      <family val="2"/>
    </font>
    <font>
      <sz val="15"/>
      <color indexed="25"/>
      <name val="Courier New"/>
      <family val="3"/>
    </font>
    <font>
      <sz val="14"/>
      <color indexed="25"/>
      <name val="Times New Roman"/>
      <family val="1"/>
    </font>
    <font>
      <sz val="14"/>
      <color indexed="25"/>
      <name val="Courier New"/>
      <family val="3"/>
    </font>
    <font>
      <sz val="11"/>
      <color indexed="23"/>
      <name val="Arial"/>
      <family val="2"/>
    </font>
    <font>
      <sz val="8"/>
      <color indexed="54"/>
      <name val="Arial"/>
      <family val="2"/>
    </font>
    <font>
      <sz val="12"/>
      <color indexed="25"/>
      <name val="Times New Roman"/>
      <family val="1"/>
    </font>
    <font>
      <sz val="12"/>
      <color indexed="25"/>
      <name val="Arial"/>
      <family val="2"/>
    </font>
    <font>
      <u/>
      <sz val="11"/>
      <color indexed="25"/>
      <name val="Arial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10"/>
      <color indexed="8"/>
      <name val="Times New Roman"/>
      <family val="1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Arial"/>
      <family val="2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b/>
      <i/>
      <sz val="8"/>
      <color rgb="FFFF0000"/>
      <name val="Arial"/>
      <family val="2"/>
    </font>
    <font>
      <i/>
      <sz val="10"/>
      <color indexed="8"/>
      <name val="Times New Roman"/>
      <family val="1"/>
    </font>
    <font>
      <b/>
      <i/>
      <u/>
      <sz val="8"/>
      <color rgb="FFFF0000"/>
      <name val="Arial"/>
      <family val="2"/>
    </font>
    <font>
      <i/>
      <sz val="8"/>
      <color rgb="FFFF000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u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57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30"/>
        <bgColor indexed="21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26"/>
      </patternFill>
    </fill>
  </fills>
  <borders count="10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5"/>
      </right>
      <top/>
      <bottom style="thin">
        <color indexed="25"/>
      </bottom>
      <diagonal/>
    </border>
    <border>
      <left style="thin">
        <color indexed="25"/>
      </left>
      <right/>
      <top/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5"/>
      </right>
      <top style="thin">
        <color indexed="25"/>
      </top>
      <bottom style="thin">
        <color indexed="63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63"/>
      </bottom>
      <diagonal/>
    </border>
    <border>
      <left style="thin">
        <color indexed="25"/>
      </left>
      <right/>
      <top style="thin">
        <color indexed="25"/>
      </top>
      <bottom style="thin">
        <color indexed="63"/>
      </bottom>
      <diagonal/>
    </border>
    <border>
      <left style="thin">
        <color indexed="8"/>
      </left>
      <right style="thin">
        <color indexed="25"/>
      </right>
      <top style="thin">
        <color indexed="63"/>
      </top>
      <bottom style="thin">
        <color indexed="25"/>
      </bottom>
      <diagonal/>
    </border>
    <border>
      <left style="thin">
        <color indexed="25"/>
      </left>
      <right/>
      <top style="thin">
        <color indexed="63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63"/>
      </top>
      <bottom style="thin">
        <color indexed="25"/>
      </bottom>
      <diagonal/>
    </border>
    <border>
      <left style="thin">
        <color indexed="8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/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25"/>
      </right>
      <top style="thin">
        <color indexed="63"/>
      </top>
      <bottom style="thin">
        <color indexed="63"/>
      </bottom>
      <diagonal/>
    </border>
    <border>
      <left style="thin">
        <color indexed="25"/>
      </left>
      <right style="thin">
        <color indexed="25"/>
      </right>
      <top style="thin">
        <color indexed="63"/>
      </top>
      <bottom style="thin">
        <color indexed="63"/>
      </bottom>
      <diagonal/>
    </border>
    <border>
      <left style="thin">
        <color indexed="25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25"/>
      </right>
      <top style="thin">
        <color indexed="25"/>
      </top>
      <bottom/>
      <diagonal/>
    </border>
    <border>
      <left style="thin">
        <color indexed="25"/>
      </left>
      <right style="thin">
        <color indexed="25"/>
      </right>
      <top style="thin">
        <color indexed="25"/>
      </top>
      <bottom/>
      <diagonal/>
    </border>
    <border>
      <left style="thin">
        <color indexed="25"/>
      </left>
      <right/>
      <top style="thin">
        <color indexed="25"/>
      </top>
      <bottom/>
      <diagonal/>
    </border>
    <border>
      <left style="thin">
        <color indexed="25"/>
      </left>
      <right style="thin">
        <color indexed="25"/>
      </right>
      <top/>
      <bottom style="thin">
        <color indexed="25"/>
      </bottom>
      <diagonal/>
    </border>
    <border>
      <left style="thin">
        <color indexed="25"/>
      </left>
      <right style="thin">
        <color indexed="8"/>
      </right>
      <top/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25"/>
      </top>
      <bottom style="thin">
        <color indexed="63"/>
      </bottom>
      <diagonal/>
    </border>
    <border>
      <left style="thin">
        <color indexed="25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25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25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thin">
        <color indexed="25"/>
      </right>
      <top style="thin">
        <color indexed="63"/>
      </top>
      <bottom style="thin">
        <color indexed="8"/>
      </bottom>
      <diagonal/>
    </border>
    <border>
      <left style="thin">
        <color indexed="25"/>
      </left>
      <right style="thin">
        <color indexed="63"/>
      </right>
      <top style="thin">
        <color indexed="25"/>
      </top>
      <bottom style="thin">
        <color indexed="25"/>
      </bottom>
      <diagonal/>
    </border>
    <border>
      <left style="thin">
        <color indexed="63"/>
      </left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63"/>
      </right>
      <top style="thin">
        <color indexed="25"/>
      </top>
      <bottom style="thin">
        <color indexed="63"/>
      </bottom>
      <diagonal/>
    </border>
    <border>
      <left style="thin">
        <color indexed="63"/>
      </left>
      <right style="thin">
        <color indexed="25"/>
      </right>
      <top style="thin">
        <color indexed="25"/>
      </top>
      <bottom style="thin">
        <color indexed="63"/>
      </bottom>
      <diagonal/>
    </border>
    <border>
      <left style="thin">
        <color indexed="25"/>
      </left>
      <right style="thin">
        <color indexed="8"/>
      </right>
      <top/>
      <bottom style="thin">
        <color indexed="63"/>
      </bottom>
      <diagonal/>
    </border>
    <border>
      <left style="thin">
        <color indexed="25"/>
      </left>
      <right style="thin">
        <color indexed="63"/>
      </right>
      <top style="thin">
        <color indexed="63"/>
      </top>
      <bottom style="thin">
        <color indexed="25"/>
      </bottom>
      <diagonal/>
    </border>
    <border>
      <left style="thin">
        <color indexed="63"/>
      </left>
      <right style="thin">
        <color indexed="8"/>
      </right>
      <top style="thin">
        <color indexed="63"/>
      </top>
      <bottom style="thin">
        <color indexed="25"/>
      </bottom>
      <diagonal/>
    </border>
    <border>
      <left/>
      <right style="thin">
        <color indexed="25"/>
      </right>
      <top style="thin">
        <color indexed="25"/>
      </top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25"/>
      </top>
      <bottom/>
      <diagonal/>
    </border>
    <border>
      <left style="thin">
        <color indexed="25"/>
      </left>
      <right style="thin">
        <color indexed="23"/>
      </right>
      <top style="thin">
        <color indexed="55"/>
      </top>
      <bottom style="thin">
        <color indexed="2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2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5"/>
      </bottom>
      <diagonal/>
    </border>
    <border>
      <left style="thin">
        <color indexed="55"/>
      </left>
      <right style="thin">
        <color indexed="25"/>
      </right>
      <top style="thin">
        <color indexed="5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55"/>
      </top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55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25"/>
      </top>
      <bottom style="thin">
        <color indexed="8"/>
      </bottom>
      <diagonal/>
    </border>
    <border>
      <left/>
      <right style="thin">
        <color indexed="8"/>
      </right>
      <top style="thin">
        <color indexed="25"/>
      </top>
      <bottom/>
      <diagonal/>
    </border>
    <border>
      <left/>
      <right/>
      <top style="thin">
        <color indexed="25"/>
      </top>
      <bottom/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25"/>
      </right>
      <top style="thin">
        <color indexed="25"/>
      </top>
      <bottom style="thin">
        <color indexed="8"/>
      </bottom>
      <diagonal/>
    </border>
    <border>
      <left style="thin">
        <color indexed="8"/>
      </left>
      <right/>
      <top style="thin">
        <color indexed="63"/>
      </top>
      <bottom style="thin">
        <color indexed="8"/>
      </bottom>
      <diagonal/>
    </border>
    <border>
      <left style="thin">
        <color indexed="8"/>
      </left>
      <right style="thin">
        <color indexed="25"/>
      </right>
      <top style="thin">
        <color indexed="8"/>
      </top>
      <bottom style="thin">
        <color indexed="63"/>
      </bottom>
      <diagonal/>
    </border>
    <border>
      <left style="thin">
        <color indexed="25"/>
      </left>
      <right style="thin">
        <color indexed="25"/>
      </right>
      <top style="thin">
        <color indexed="8"/>
      </top>
      <bottom style="thin">
        <color indexed="63"/>
      </bottom>
      <diagonal/>
    </border>
    <border>
      <left style="thin">
        <color indexed="25"/>
      </left>
      <right/>
      <top style="thin">
        <color indexed="8"/>
      </top>
      <bottom style="thin">
        <color indexed="63"/>
      </bottom>
      <diagonal/>
    </border>
    <border>
      <left style="thin">
        <color indexed="25"/>
      </left>
      <right style="thin">
        <color indexed="8"/>
      </right>
      <top style="thin">
        <color indexed="63"/>
      </top>
      <bottom style="thin">
        <color indexed="25"/>
      </bottom>
      <diagonal/>
    </border>
    <border>
      <left style="thin">
        <color indexed="8"/>
      </left>
      <right style="thin">
        <color indexed="25"/>
      </right>
      <top style="thin">
        <color indexed="63"/>
      </top>
      <bottom/>
      <diagonal/>
    </border>
    <border>
      <left style="thin">
        <color indexed="25"/>
      </left>
      <right style="thin">
        <color indexed="25"/>
      </right>
      <top style="thin">
        <color indexed="63"/>
      </top>
      <bottom/>
      <diagonal/>
    </border>
    <border>
      <left style="thin">
        <color indexed="8"/>
      </left>
      <right style="thin">
        <color indexed="2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5"/>
      </right>
      <top style="thin">
        <color indexed="8"/>
      </top>
      <bottom style="thin">
        <color indexed="25"/>
      </bottom>
      <diagonal/>
    </border>
    <border>
      <left style="thin">
        <color indexed="25"/>
      </left>
      <right style="thin">
        <color indexed="25"/>
      </right>
      <top style="thin">
        <color indexed="8"/>
      </top>
      <bottom style="thin">
        <color indexed="25"/>
      </bottom>
      <diagonal/>
    </border>
    <border>
      <left style="thin">
        <color indexed="25"/>
      </left>
      <right/>
      <top style="thin">
        <color indexed="8"/>
      </top>
      <bottom style="thin">
        <color indexed="25"/>
      </bottom>
      <diagonal/>
    </border>
    <border>
      <left style="thin">
        <color indexed="25"/>
      </left>
      <right style="thin">
        <color indexed="8"/>
      </right>
      <top style="thin">
        <color indexed="25"/>
      </top>
      <bottom style="thin">
        <color indexed="8"/>
      </bottom>
      <diagonal/>
    </border>
    <border>
      <left style="thin">
        <color indexed="8"/>
      </left>
      <right/>
      <top style="thin">
        <color indexed="25"/>
      </top>
      <bottom style="thin">
        <color indexed="25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25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25"/>
      </top>
      <bottom style="thin">
        <color indexed="25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25"/>
      </left>
      <right/>
      <top/>
      <bottom style="thin">
        <color indexed="63"/>
      </bottom>
      <diagonal/>
    </border>
    <border>
      <left/>
      <right style="thin">
        <color indexed="25"/>
      </right>
      <top style="thin">
        <color indexed="8"/>
      </top>
      <bottom style="thin">
        <color indexed="8"/>
      </bottom>
      <diagonal/>
    </border>
    <border>
      <left style="thin">
        <color indexed="25"/>
      </left>
      <right style="thin">
        <color indexed="25"/>
      </right>
      <top/>
      <bottom style="thin">
        <color indexed="63"/>
      </bottom>
      <diagonal/>
    </border>
    <border>
      <left style="thin">
        <color indexed="25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25"/>
      </right>
      <top/>
      <bottom style="thin">
        <color indexed="63"/>
      </bottom>
      <diagonal/>
    </border>
    <border>
      <left style="thin">
        <color indexed="25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5"/>
      </left>
      <right style="thin">
        <color indexed="25"/>
      </right>
      <top style="thin">
        <color indexed="23"/>
      </top>
      <bottom/>
      <diagonal/>
    </border>
    <border>
      <left style="thin">
        <color indexed="25"/>
      </left>
      <right style="thin">
        <color indexed="6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25"/>
      </left>
      <right style="thin">
        <color indexed="23"/>
      </right>
      <top style="thin">
        <color indexed="63"/>
      </top>
      <bottom/>
      <diagonal/>
    </border>
    <border>
      <left style="thin">
        <color indexed="23"/>
      </left>
      <right style="thin">
        <color indexed="25"/>
      </right>
      <top style="thin">
        <color indexed="23"/>
      </top>
      <bottom style="thin">
        <color indexed="63"/>
      </bottom>
      <diagonal/>
    </border>
    <border>
      <left style="thin">
        <color indexed="25"/>
      </left>
      <right style="thin">
        <color indexed="63"/>
      </right>
      <top style="thin">
        <color indexed="23"/>
      </top>
      <bottom style="thin">
        <color indexed="63"/>
      </bottom>
      <diagonal/>
    </border>
    <border>
      <left style="thin">
        <color indexed="63"/>
      </left>
      <right style="thin">
        <color indexed="23"/>
      </right>
      <top style="thin">
        <color indexed="23"/>
      </top>
      <bottom style="thin">
        <color indexed="63"/>
      </bottom>
      <diagonal/>
    </border>
    <border>
      <left style="thin">
        <color indexed="25"/>
      </left>
      <right style="thin">
        <color indexed="63"/>
      </right>
      <top style="thin">
        <color indexed="63"/>
      </top>
      <bottom style="thin">
        <color indexed="23"/>
      </bottom>
      <diagonal/>
    </border>
    <border>
      <left style="thin">
        <color indexed="6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5"/>
      </right>
      <top style="thin">
        <color indexed="23"/>
      </top>
      <bottom/>
      <diagonal/>
    </border>
    <border>
      <left/>
      <right style="thin">
        <color indexed="63"/>
      </right>
      <top style="thin">
        <color indexed="23"/>
      </top>
      <bottom style="thin">
        <color indexed="8"/>
      </bottom>
      <diagonal/>
    </border>
    <border>
      <left style="thin">
        <color indexed="6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75" fillId="0" borderId="0" applyFill="0" applyBorder="0" applyAlignment="0" applyProtection="0"/>
    <xf numFmtId="167" fontId="75" fillId="0" borderId="0" applyFill="0" applyBorder="0" applyAlignment="0" applyProtection="0"/>
  </cellStyleXfs>
  <cellXfs count="436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4" fontId="1" fillId="4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>
      <alignment horizontal="left" vertical="center"/>
    </xf>
    <xf numFmtId="165" fontId="1" fillId="4" borderId="3" xfId="0" applyNumberFormat="1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65" fontId="3" fillId="4" borderId="5" xfId="0" applyNumberFormat="1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>
      <alignment horizontal="left" vertical="center"/>
    </xf>
    <xf numFmtId="14" fontId="1" fillId="4" borderId="5" xfId="0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center"/>
    </xf>
    <xf numFmtId="14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6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9" fontId="1" fillId="4" borderId="1" xfId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/>
    <xf numFmtId="167" fontId="1" fillId="2" borderId="0" xfId="2" applyFont="1" applyFill="1" applyBorder="1" applyAlignment="1" applyProtection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65" fontId="3" fillId="6" borderId="1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165" fontId="3" fillId="6" borderId="8" xfId="0" applyNumberFormat="1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9" fontId="3" fillId="6" borderId="5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10" fontId="1" fillId="2" borderId="1" xfId="0" applyNumberFormat="1" applyFont="1" applyFill="1" applyBorder="1" applyAlignment="1">
      <alignment horizontal="left" vertical="center"/>
    </xf>
    <xf numFmtId="169" fontId="1" fillId="2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left" vertical="center"/>
    </xf>
    <xf numFmtId="169" fontId="3" fillId="6" borderId="5" xfId="0" applyNumberFormat="1" applyFont="1" applyFill="1" applyBorder="1" applyAlignment="1">
      <alignment horizontal="center" vertical="center"/>
    </xf>
    <xf numFmtId="169" fontId="1" fillId="2" borderId="2" xfId="0" applyNumberFormat="1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169" fontId="3" fillId="6" borderId="2" xfId="0" applyNumberFormat="1" applyFont="1" applyFill="1" applyBorder="1" applyAlignment="1">
      <alignment horizontal="left" vertical="center"/>
    </xf>
    <xf numFmtId="165" fontId="1" fillId="4" borderId="2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left" vertical="center"/>
    </xf>
    <xf numFmtId="170" fontId="1" fillId="8" borderId="1" xfId="0" applyNumberFormat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169" fontId="1" fillId="8" borderId="1" xfId="0" applyNumberFormat="1" applyFont="1" applyFill="1" applyBorder="1" applyAlignment="1">
      <alignment horizontal="left" vertical="center"/>
    </xf>
    <xf numFmtId="169" fontId="1" fillId="8" borderId="1" xfId="0" applyNumberFormat="1" applyFont="1" applyFill="1" applyBorder="1" applyAlignment="1" applyProtection="1">
      <alignment horizontal="left" vertical="center"/>
      <protection locked="0"/>
    </xf>
    <xf numFmtId="169" fontId="3" fillId="6" borderId="1" xfId="0" applyNumberFormat="1" applyFont="1" applyFill="1" applyBorder="1" applyAlignment="1">
      <alignment horizontal="left" vertical="center"/>
    </xf>
    <xf numFmtId="10" fontId="1" fillId="4" borderId="1" xfId="0" applyNumberFormat="1" applyFont="1" applyFill="1" applyBorder="1" applyAlignment="1" applyProtection="1">
      <alignment horizontal="left" vertical="center"/>
      <protection locked="0"/>
    </xf>
    <xf numFmtId="10" fontId="1" fillId="2" borderId="1" xfId="1" applyNumberFormat="1" applyFont="1" applyFill="1" applyBorder="1" applyAlignment="1" applyProtection="1">
      <alignment horizontal="left" vertical="center"/>
    </xf>
    <xf numFmtId="9" fontId="1" fillId="4" borderId="1" xfId="1" applyFont="1" applyFill="1" applyBorder="1" applyAlignment="1" applyProtection="1">
      <alignment horizontal="left" vertical="center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left" vertical="center"/>
    </xf>
    <xf numFmtId="10" fontId="3" fillId="6" borderId="1" xfId="1" applyNumberFormat="1" applyFont="1" applyFill="1" applyBorder="1" applyAlignment="1" applyProtection="1">
      <alignment horizontal="left" vertical="center"/>
    </xf>
    <xf numFmtId="169" fontId="3" fillId="8" borderId="1" xfId="0" applyNumberFormat="1" applyFont="1" applyFill="1" applyBorder="1" applyAlignment="1">
      <alignment horizontal="left" vertical="center"/>
    </xf>
    <xf numFmtId="2" fontId="3" fillId="8" borderId="1" xfId="0" applyNumberFormat="1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12" fontId="10" fillId="2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7" fontId="0" fillId="2" borderId="0" xfId="2" applyFont="1" applyFill="1" applyBorder="1" applyAlignment="1" applyProtection="1">
      <alignment horizontal="left" vertical="top"/>
    </xf>
    <xf numFmtId="171" fontId="0" fillId="0" borderId="0" xfId="1" applyNumberFormat="1" applyFont="1" applyFill="1" applyBorder="1" applyAlignment="1" applyProtection="1">
      <alignment horizontal="left" vertical="top"/>
    </xf>
    <xf numFmtId="0" fontId="0" fillId="2" borderId="8" xfId="0" applyFill="1" applyBorder="1" applyAlignment="1">
      <alignment horizontal="center" vertical="top" wrapText="1"/>
    </xf>
    <xf numFmtId="0" fontId="24" fillId="2" borderId="0" xfId="0" applyFont="1" applyFill="1" applyAlignment="1">
      <alignment horizontal="left" vertical="top"/>
    </xf>
    <xf numFmtId="0" fontId="29" fillId="2" borderId="0" xfId="0" applyFont="1" applyFill="1" applyAlignment="1">
      <alignment horizontal="left" vertical="top"/>
    </xf>
    <xf numFmtId="0" fontId="31" fillId="2" borderId="0" xfId="0" applyFont="1" applyFill="1" applyAlignment="1">
      <alignment horizontal="left" vertical="top"/>
    </xf>
    <xf numFmtId="0" fontId="0" fillId="2" borderId="11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42" fillId="2" borderId="6" xfId="0" applyFont="1" applyFill="1" applyBorder="1" applyAlignment="1">
      <alignment horizontal="right" vertical="top" wrapText="1"/>
    </xf>
    <xf numFmtId="0" fontId="42" fillId="2" borderId="10" xfId="0" applyFont="1" applyFill="1" applyBorder="1" applyAlignment="1">
      <alignment horizontal="right" vertical="top" wrapText="1"/>
    </xf>
    <xf numFmtId="169" fontId="9" fillId="2" borderId="0" xfId="0" applyNumberFormat="1" applyFont="1" applyFill="1" applyAlignment="1">
      <alignment horizontal="center" vertical="center" wrapText="1"/>
    </xf>
    <xf numFmtId="0" fontId="0" fillId="2" borderId="12" xfId="0" applyFill="1" applyBorder="1" applyAlignment="1">
      <alignment horizontal="center" vertical="top" wrapText="1"/>
    </xf>
    <xf numFmtId="0" fontId="28" fillId="2" borderId="0" xfId="0" applyFont="1" applyFill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63" fillId="2" borderId="0" xfId="0" applyFont="1" applyFill="1" applyAlignment="1">
      <alignment horizontal="left" vertical="top"/>
    </xf>
    <xf numFmtId="0" fontId="64" fillId="2" borderId="0" xfId="0" applyFont="1" applyFill="1" applyAlignment="1">
      <alignment horizontal="left" vertical="top"/>
    </xf>
    <xf numFmtId="0" fontId="65" fillId="2" borderId="0" xfId="0" applyFont="1" applyFill="1" applyAlignment="1">
      <alignment horizontal="left" vertical="top"/>
    </xf>
    <xf numFmtId="0" fontId="36" fillId="2" borderId="0" xfId="0" applyFont="1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72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left" vertical="top"/>
    </xf>
    <xf numFmtId="165" fontId="1" fillId="9" borderId="1" xfId="0" applyNumberFormat="1" applyFont="1" applyFill="1" applyBorder="1" applyAlignment="1" applyProtection="1">
      <alignment horizontal="left" vertical="center"/>
      <protection locked="0"/>
    </xf>
    <xf numFmtId="165" fontId="1" fillId="10" borderId="1" xfId="0" applyNumberFormat="1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1" borderId="5" xfId="0" applyFont="1" applyFill="1" applyBorder="1" applyAlignment="1">
      <alignment horizontal="left" vertical="center"/>
    </xf>
    <xf numFmtId="165" fontId="1" fillId="11" borderId="1" xfId="0" applyNumberFormat="1" applyFont="1" applyFill="1" applyBorder="1" applyAlignment="1">
      <alignment horizontal="left" vertical="center"/>
    </xf>
    <xf numFmtId="0" fontId="1" fillId="9" borderId="1" xfId="0" applyFont="1" applyFill="1" applyBorder="1" applyAlignment="1" applyProtection="1">
      <alignment horizontal="left" vertical="center"/>
      <protection locked="0"/>
    </xf>
    <xf numFmtId="0" fontId="77" fillId="2" borderId="0" xfId="0" applyFont="1" applyFill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78" fillId="0" borderId="0" xfId="0" applyFont="1" applyAlignment="1">
      <alignment horizontal="left" vertical="top"/>
    </xf>
    <xf numFmtId="0" fontId="79" fillId="0" borderId="0" xfId="0" applyFont="1" applyAlignment="1">
      <alignment horizontal="left" vertical="top"/>
    </xf>
    <xf numFmtId="0" fontId="1" fillId="5" borderId="11" xfId="0" applyFont="1" applyFill="1" applyBorder="1" applyAlignment="1">
      <alignment horizontal="left" vertical="center"/>
    </xf>
    <xf numFmtId="169" fontId="3" fillId="6" borderId="102" xfId="0" applyNumberFormat="1" applyFont="1" applyFill="1" applyBorder="1" applyAlignment="1">
      <alignment horizontal="center" vertical="center"/>
    </xf>
    <xf numFmtId="0" fontId="1" fillId="5" borderId="102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165" fontId="1" fillId="9" borderId="1" xfId="0" applyNumberFormat="1" applyFont="1" applyFill="1" applyBorder="1" applyAlignment="1">
      <alignment horizontal="left" vertical="center"/>
    </xf>
    <xf numFmtId="0" fontId="2" fillId="3" borderId="10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8" fillId="0" borderId="1" xfId="0" applyFont="1" applyBorder="1"/>
    <xf numFmtId="0" fontId="8" fillId="2" borderId="1" xfId="0" applyFont="1" applyFill="1" applyBorder="1" applyAlignment="1">
      <alignment vertical="center" wrapText="1"/>
    </xf>
    <xf numFmtId="0" fontId="82" fillId="2" borderId="1" xfId="0" applyFont="1" applyFill="1" applyBorder="1" applyAlignment="1">
      <alignment horizontal="left" vertical="center" wrapText="1"/>
    </xf>
    <xf numFmtId="169" fontId="83" fillId="2" borderId="1" xfId="0" applyNumberFormat="1" applyFont="1" applyFill="1" applyBorder="1" applyAlignment="1">
      <alignment vertical="center" wrapText="1"/>
    </xf>
    <xf numFmtId="165" fontId="8" fillId="6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6" borderId="10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9" fontId="3" fillId="6" borderId="101" xfId="0" applyNumberFormat="1" applyFont="1" applyFill="1" applyBorder="1" applyAlignment="1">
      <alignment horizontal="center" vertical="center" wrapText="1"/>
    </xf>
    <xf numFmtId="0" fontId="1" fillId="3" borderId="10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9" fontId="3" fillId="6" borderId="101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5" fillId="0" borderId="1" xfId="0" applyFont="1" applyBorder="1" applyAlignment="1">
      <alignment wrapText="1" shrinkToFit="1"/>
    </xf>
    <xf numFmtId="0" fontId="1" fillId="2" borderId="5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8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9" fontId="6" fillId="2" borderId="1" xfId="0" applyNumberFormat="1" applyFont="1" applyFill="1" applyBorder="1" applyAlignment="1">
      <alignment vertical="center" wrapText="1"/>
    </xf>
    <xf numFmtId="165" fontId="1" fillId="6" borderId="1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69" fontId="3" fillId="6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 shrinkToFit="1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164" fontId="12" fillId="2" borderId="13" xfId="0" applyNumberFormat="1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164" fontId="12" fillId="2" borderId="16" xfId="0" applyNumberFormat="1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left" vertical="top" wrapText="1"/>
    </xf>
    <xf numFmtId="169" fontId="3" fillId="0" borderId="1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3" fillId="2" borderId="19" xfId="0" applyNumberFormat="1" applyFont="1" applyFill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164" fontId="18" fillId="2" borderId="22" xfId="0" applyNumberFormat="1" applyFont="1" applyFill="1" applyBorder="1" applyAlignment="1">
      <alignment horizontal="left" vertical="top" wrapText="1"/>
    </xf>
    <xf numFmtId="0" fontId="16" fillId="2" borderId="23" xfId="0" applyFont="1" applyFill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24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center" wrapText="1"/>
    </xf>
    <xf numFmtId="169" fontId="1" fillId="2" borderId="23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left" vertical="top" wrapText="1"/>
    </xf>
    <xf numFmtId="0" fontId="19" fillId="2" borderId="22" xfId="0" applyFont="1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left" vertical="top" wrapText="1"/>
    </xf>
    <xf numFmtId="0" fontId="12" fillId="2" borderId="26" xfId="0" applyFont="1" applyFill="1" applyBorder="1" applyAlignment="1">
      <alignment horizontal="left" vertical="top" wrapText="1"/>
    </xf>
    <xf numFmtId="0" fontId="16" fillId="2" borderId="27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12" fillId="2" borderId="19" xfId="0" applyFont="1" applyFill="1" applyBorder="1" applyAlignment="1">
      <alignment horizontal="left" vertical="top" wrapText="1"/>
    </xf>
    <xf numFmtId="0" fontId="16" fillId="2" borderId="21" xfId="0" applyFont="1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168" fontId="16" fillId="2" borderId="1" xfId="0" applyNumberFormat="1" applyFont="1" applyFill="1" applyBorder="1" applyAlignment="1">
      <alignment horizontal="center" vertical="top" wrapText="1"/>
    </xf>
    <xf numFmtId="0" fontId="0" fillId="2" borderId="29" xfId="0" applyFill="1" applyBorder="1" applyAlignment="1">
      <alignment horizontal="left" vertical="top" wrapText="1"/>
    </xf>
    <xf numFmtId="0" fontId="12" fillId="2" borderId="30" xfId="0" applyFont="1" applyFill="1" applyBorder="1" applyAlignment="1">
      <alignment horizontal="left" vertical="top" wrapText="1"/>
    </xf>
    <xf numFmtId="169" fontId="9" fillId="2" borderId="31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wrapText="1"/>
    </xf>
    <xf numFmtId="0" fontId="0" fillId="2" borderId="8" xfId="0" applyFill="1" applyBorder="1" applyAlignment="1">
      <alignment horizontal="center" vertical="top" wrapText="1"/>
    </xf>
    <xf numFmtId="164" fontId="12" fillId="2" borderId="13" xfId="0" applyNumberFormat="1" applyFont="1" applyFill="1" applyBorder="1" applyAlignment="1">
      <alignment horizontal="right" vertical="top" wrapText="1"/>
    </xf>
    <xf numFmtId="0" fontId="12" fillId="2" borderId="32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169" fontId="0" fillId="2" borderId="23" xfId="0" applyNumberForma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left" vertical="top" wrapText="1"/>
    </xf>
    <xf numFmtId="169" fontId="25" fillId="2" borderId="23" xfId="0" applyNumberFormat="1" applyFont="1" applyFill="1" applyBorder="1" applyAlignment="1">
      <alignment horizontal="center" vertical="top" wrapText="1"/>
    </xf>
    <xf numFmtId="0" fontId="16" fillId="2" borderId="35" xfId="0" applyFont="1" applyFill="1" applyBorder="1" applyAlignment="1">
      <alignment horizontal="left" vertical="top" wrapText="1"/>
    </xf>
    <xf numFmtId="0" fontId="0" fillId="2" borderId="36" xfId="0" applyFill="1" applyBorder="1" applyAlignment="1">
      <alignment horizontal="left" vertical="top" wrapText="1"/>
    </xf>
    <xf numFmtId="0" fontId="19" fillId="2" borderId="26" xfId="0" applyFont="1" applyFill="1" applyBorder="1" applyAlignment="1">
      <alignment horizontal="left" vertical="top" wrapText="1"/>
    </xf>
    <xf numFmtId="0" fontId="16" fillId="2" borderId="37" xfId="0" applyFont="1" applyFill="1" applyBorder="1" applyAlignment="1">
      <alignment horizontal="left" vertical="top" wrapText="1"/>
    </xf>
    <xf numFmtId="169" fontId="0" fillId="2" borderId="24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169" fontId="9" fillId="2" borderId="23" xfId="0" applyNumberFormat="1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left" vertical="top" wrapText="1"/>
    </xf>
    <xf numFmtId="0" fontId="12" fillId="2" borderId="38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12" fillId="2" borderId="40" xfId="0" applyFont="1" applyFill="1" applyBorder="1" applyAlignment="1">
      <alignment horizontal="left" vertical="top" wrapText="1"/>
    </xf>
    <xf numFmtId="169" fontId="9" fillId="2" borderId="24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170" fontId="12" fillId="2" borderId="22" xfId="0" applyNumberFormat="1" applyFont="1" applyFill="1" applyBorder="1" applyAlignment="1">
      <alignment horizontal="left" vertical="top" wrapText="1"/>
    </xf>
    <xf numFmtId="0" fontId="12" fillId="2" borderId="41" xfId="0" applyFont="1" applyFill="1" applyBorder="1" applyAlignment="1">
      <alignment horizontal="left" vertical="top" wrapText="1"/>
    </xf>
    <xf numFmtId="0" fontId="35" fillId="2" borderId="42" xfId="0" applyFont="1" applyFill="1" applyBorder="1" applyAlignment="1">
      <alignment horizontal="center" vertical="top" wrapText="1"/>
    </xf>
    <xf numFmtId="0" fontId="20" fillId="2" borderId="43" xfId="0" applyFont="1" applyFill="1" applyBorder="1" applyAlignment="1">
      <alignment horizontal="left" vertical="top" wrapText="1"/>
    </xf>
    <xf numFmtId="10" fontId="1" fillId="2" borderId="44" xfId="0" applyNumberFormat="1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16" fillId="2" borderId="46" xfId="0" applyFont="1" applyFill="1" applyBorder="1" applyAlignment="1">
      <alignment horizontal="left" vertical="top" wrapText="1"/>
    </xf>
    <xf numFmtId="0" fontId="20" fillId="2" borderId="47" xfId="0" applyFont="1" applyFill="1" applyBorder="1" applyAlignment="1">
      <alignment horizontal="center" wrapText="1"/>
    </xf>
    <xf numFmtId="0" fontId="36" fillId="2" borderId="22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20" fillId="2" borderId="41" xfId="0" applyFont="1" applyFill="1" applyBorder="1" applyAlignment="1">
      <alignment horizontal="left" vertical="top" wrapText="1"/>
    </xf>
    <xf numFmtId="0" fontId="34" fillId="2" borderId="16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20" fillId="2" borderId="21" xfId="0" applyFont="1" applyFill="1" applyBorder="1" applyAlignment="1">
      <alignment horizontal="left" vertical="center" wrapText="1"/>
    </xf>
    <xf numFmtId="0" fontId="16" fillId="2" borderId="46" xfId="0" applyFont="1" applyFill="1" applyBorder="1" applyAlignment="1">
      <alignment horizontal="center" vertical="top" wrapText="1"/>
    </xf>
    <xf numFmtId="0" fontId="20" fillId="2" borderId="23" xfId="0" applyFont="1" applyFill="1" applyBorder="1" applyAlignment="1">
      <alignment horizontal="left" vertical="center" wrapText="1"/>
    </xf>
    <xf numFmtId="0" fontId="20" fillId="2" borderId="34" xfId="0" applyFont="1" applyFill="1" applyBorder="1" applyAlignment="1">
      <alignment horizontal="center" vertical="top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0" fillId="2" borderId="48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40" fillId="2" borderId="9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0" fontId="0" fillId="2" borderId="50" xfId="0" applyFill="1" applyBorder="1" applyAlignment="1">
      <alignment horizontal="left" vertical="top" wrapText="1"/>
    </xf>
    <xf numFmtId="0" fontId="0" fillId="2" borderId="51" xfId="0" applyFill="1" applyBorder="1" applyAlignment="1">
      <alignment horizontal="left" vertical="top" wrapText="1"/>
    </xf>
    <xf numFmtId="0" fontId="0" fillId="2" borderId="52" xfId="0" applyFill="1" applyBorder="1" applyAlignment="1">
      <alignment horizontal="left" vertical="top" wrapText="1"/>
    </xf>
    <xf numFmtId="0" fontId="0" fillId="2" borderId="53" xfId="0" applyFill="1" applyBorder="1" applyAlignment="1">
      <alignment horizontal="left" vertical="top" wrapText="1"/>
    </xf>
    <xf numFmtId="0" fontId="0" fillId="2" borderId="54" xfId="0" applyFill="1" applyBorder="1" applyAlignment="1">
      <alignment horizontal="left" vertical="top" wrapText="1"/>
    </xf>
    <xf numFmtId="0" fontId="0" fillId="2" borderId="55" xfId="0" applyFill="1" applyBorder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169" fontId="1" fillId="2" borderId="56" xfId="0" applyNumberFormat="1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left" vertical="center" wrapText="1"/>
    </xf>
    <xf numFmtId="169" fontId="1" fillId="2" borderId="30" xfId="0" applyNumberFormat="1" applyFont="1" applyFill="1" applyBorder="1" applyAlignment="1">
      <alignment horizontal="center" vertical="center" wrapText="1"/>
    </xf>
    <xf numFmtId="0" fontId="16" fillId="2" borderId="57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9" fontId="1" fillId="2" borderId="58" xfId="0" applyNumberFormat="1" applyFont="1" applyFill="1" applyBorder="1" applyAlignment="1">
      <alignment horizontal="center" vertical="center" wrapText="1"/>
    </xf>
    <xf numFmtId="169" fontId="9" fillId="2" borderId="1" xfId="0" applyNumberFormat="1" applyFont="1" applyFill="1" applyBorder="1" applyAlignment="1">
      <alignment horizontal="center" vertical="center" wrapText="1"/>
    </xf>
    <xf numFmtId="0" fontId="41" fillId="2" borderId="59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69" fontId="1" fillId="2" borderId="60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top" wrapText="1"/>
    </xf>
    <xf numFmtId="0" fontId="15" fillId="2" borderId="61" xfId="0" applyFont="1" applyFill="1" applyBorder="1" applyAlignment="1">
      <alignment horizontal="right" vertical="top" wrapText="1"/>
    </xf>
    <xf numFmtId="170" fontId="12" fillId="2" borderId="62" xfId="0" applyNumberFormat="1" applyFont="1" applyFill="1" applyBorder="1" applyAlignment="1">
      <alignment horizontal="left" vertical="top" wrapText="1"/>
    </xf>
    <xf numFmtId="0" fontId="12" fillId="2" borderId="63" xfId="0" applyFont="1" applyFill="1" applyBorder="1" applyAlignment="1">
      <alignment horizontal="left" vertical="top" wrapText="1"/>
    </xf>
    <xf numFmtId="0" fontId="12" fillId="2" borderId="64" xfId="0" applyFont="1" applyFill="1" applyBorder="1" applyAlignment="1">
      <alignment horizontal="left" vertical="top" wrapText="1"/>
    </xf>
    <xf numFmtId="0" fontId="15" fillId="2" borderId="19" xfId="0" applyFont="1" applyFill="1" applyBorder="1" applyAlignment="1">
      <alignment horizontal="left" vertical="center" wrapText="1"/>
    </xf>
    <xf numFmtId="169" fontId="1" fillId="2" borderId="29" xfId="0" applyNumberFormat="1" applyFont="1" applyFill="1" applyBorder="1" applyAlignment="1">
      <alignment horizontal="center" vertical="center" wrapText="1"/>
    </xf>
    <xf numFmtId="0" fontId="37" fillId="2" borderId="33" xfId="0" applyFont="1" applyFill="1" applyBorder="1" applyAlignment="1">
      <alignment horizontal="center" vertical="top" wrapText="1"/>
    </xf>
    <xf numFmtId="0" fontId="20" fillId="2" borderId="49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center" vertical="top" wrapText="1"/>
    </xf>
    <xf numFmtId="170" fontId="12" fillId="2" borderId="16" xfId="0" applyNumberFormat="1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20" fillId="2" borderId="33" xfId="0" applyFont="1" applyFill="1" applyBorder="1" applyAlignment="1">
      <alignment horizontal="center" vertical="top" wrapText="1"/>
    </xf>
    <xf numFmtId="0" fontId="20" fillId="2" borderId="35" xfId="0" applyFont="1" applyFill="1" applyBorder="1" applyAlignment="1">
      <alignment horizontal="left" vertical="top" wrapText="1"/>
    </xf>
    <xf numFmtId="0" fontId="43" fillId="2" borderId="19" xfId="0" applyFont="1" applyFill="1" applyBorder="1" applyAlignment="1">
      <alignment horizontal="left" vertical="center" wrapText="1"/>
    </xf>
    <xf numFmtId="0" fontId="20" fillId="2" borderId="65" xfId="0" applyFont="1" applyFill="1" applyBorder="1" applyAlignment="1">
      <alignment horizontal="center" vertical="top" wrapText="1"/>
    </xf>
    <xf numFmtId="0" fontId="34" fillId="2" borderId="22" xfId="0" applyFont="1" applyFill="1" applyBorder="1" applyAlignment="1">
      <alignment horizontal="left" vertical="center" wrapText="1"/>
    </xf>
    <xf numFmtId="0" fontId="45" fillId="2" borderId="19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34" fillId="2" borderId="66" xfId="0" applyFont="1" applyFill="1" applyBorder="1" applyAlignment="1">
      <alignment horizontal="left" vertical="center" wrapText="1"/>
    </xf>
    <xf numFmtId="0" fontId="20" fillId="2" borderId="67" xfId="0" applyFont="1" applyFill="1" applyBorder="1" applyAlignment="1">
      <alignment horizontal="left" vertical="center" wrapText="1"/>
    </xf>
    <xf numFmtId="0" fontId="20" fillId="2" borderId="37" xfId="0" applyFont="1" applyFill="1" applyBorder="1" applyAlignment="1">
      <alignment horizontal="center" vertical="top" wrapText="1"/>
    </xf>
    <xf numFmtId="0" fontId="15" fillId="2" borderId="68" xfId="0" applyFont="1" applyFill="1" applyBorder="1" applyAlignment="1">
      <alignment horizontal="right" vertical="top" wrapText="1"/>
    </xf>
    <xf numFmtId="0" fontId="12" fillId="2" borderId="67" xfId="0" applyFont="1" applyFill="1" applyBorder="1" applyAlignment="1">
      <alignment horizontal="left" vertical="top" wrapText="1"/>
    </xf>
    <xf numFmtId="170" fontId="12" fillId="2" borderId="69" xfId="0" applyNumberFormat="1" applyFont="1" applyFill="1" applyBorder="1" applyAlignment="1">
      <alignment horizontal="left" vertical="top" wrapText="1"/>
    </xf>
    <xf numFmtId="0" fontId="12" fillId="2" borderId="70" xfId="0" applyFont="1" applyFill="1" applyBorder="1" applyAlignment="1">
      <alignment horizontal="left" vertical="top" wrapText="1"/>
    </xf>
    <xf numFmtId="0" fontId="12" fillId="2" borderId="71" xfId="0" applyFont="1" applyFill="1" applyBorder="1" applyAlignment="1">
      <alignment horizontal="left" vertical="top" wrapText="1"/>
    </xf>
    <xf numFmtId="0" fontId="47" fillId="2" borderId="22" xfId="0" applyFont="1" applyFill="1" applyBorder="1" applyAlignment="1">
      <alignment horizontal="left" vertical="center" wrapText="1"/>
    </xf>
    <xf numFmtId="0" fontId="45" fillId="2" borderId="22" xfId="0" applyFont="1" applyFill="1" applyBorder="1" applyAlignment="1">
      <alignment horizontal="left" vertical="center" wrapText="1"/>
    </xf>
    <xf numFmtId="0" fontId="51" fillId="2" borderId="22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72" xfId="0" applyFont="1" applyFill="1" applyBorder="1" applyAlignment="1">
      <alignment horizontal="center" vertical="top" wrapText="1"/>
    </xf>
    <xf numFmtId="0" fontId="12" fillId="2" borderId="7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top" wrapText="1"/>
    </xf>
    <xf numFmtId="169" fontId="1" fillId="2" borderId="75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169" fontId="9" fillId="2" borderId="76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69" xfId="0" applyFont="1" applyFill="1" applyBorder="1" applyAlignment="1">
      <alignment horizontal="left" vertical="top" wrapText="1"/>
    </xf>
    <xf numFmtId="169" fontId="1" fillId="2" borderId="18" xfId="0" applyNumberFormat="1" applyFont="1" applyFill="1" applyBorder="1" applyAlignment="1">
      <alignment horizontal="right" vertical="top" wrapText="1"/>
    </xf>
    <xf numFmtId="170" fontId="12" fillId="2" borderId="19" xfId="0" applyNumberFormat="1" applyFont="1" applyFill="1" applyBorder="1" applyAlignment="1">
      <alignment horizontal="left" vertical="top" wrapText="1"/>
    </xf>
    <xf numFmtId="169" fontId="1" fillId="2" borderId="20" xfId="0" applyNumberFormat="1" applyFont="1" applyFill="1" applyBorder="1" applyAlignment="1">
      <alignment horizontal="right" vertical="top" wrapText="1"/>
    </xf>
    <xf numFmtId="169" fontId="1" fillId="2" borderId="24" xfId="0" applyNumberFormat="1" applyFont="1" applyFill="1" applyBorder="1" applyAlignment="1">
      <alignment horizontal="right" vertical="top" wrapText="1"/>
    </xf>
    <xf numFmtId="170" fontId="12" fillId="2" borderId="26" xfId="0" applyNumberFormat="1" applyFont="1" applyFill="1" applyBorder="1" applyAlignment="1">
      <alignment horizontal="left" vertical="top" wrapText="1"/>
    </xf>
    <xf numFmtId="169" fontId="1" fillId="2" borderId="28" xfId="0" applyNumberFormat="1" applyFont="1" applyFill="1" applyBorder="1" applyAlignment="1">
      <alignment horizontal="right" vertical="top" wrapText="1"/>
    </xf>
    <xf numFmtId="0" fontId="12" fillId="2" borderId="29" xfId="0" applyFont="1" applyFill="1" applyBorder="1" applyAlignment="1">
      <alignment horizontal="right" vertical="top" wrapText="1"/>
    </xf>
    <xf numFmtId="169" fontId="9" fillId="2" borderId="73" xfId="0" applyNumberFormat="1" applyFont="1" applyFill="1" applyBorder="1" applyAlignment="1">
      <alignment horizontal="center" vertical="center" wrapText="1"/>
    </xf>
    <xf numFmtId="0" fontId="12" fillId="2" borderId="77" xfId="0" applyFont="1" applyFill="1" applyBorder="1" applyAlignment="1">
      <alignment horizontal="left" vertical="top" wrapText="1"/>
    </xf>
    <xf numFmtId="164" fontId="12" fillId="2" borderId="26" xfId="0" applyNumberFormat="1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left" vertical="top" wrapText="1"/>
    </xf>
    <xf numFmtId="0" fontId="35" fillId="2" borderId="27" xfId="0" applyFont="1" applyFill="1" applyBorder="1" applyAlignment="1">
      <alignment horizontal="center" vertical="top" wrapText="1"/>
    </xf>
    <xf numFmtId="0" fontId="12" fillId="2" borderId="78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 wrapText="1"/>
    </xf>
    <xf numFmtId="169" fontId="1" fillId="2" borderId="27" xfId="0" applyNumberFormat="1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top" wrapText="1"/>
    </xf>
    <xf numFmtId="0" fontId="12" fillId="2" borderId="66" xfId="0" applyFont="1" applyFill="1" applyBorder="1" applyAlignment="1">
      <alignment horizontal="left" vertical="top" wrapText="1"/>
    </xf>
    <xf numFmtId="0" fontId="16" fillId="2" borderId="67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center" vertical="center" wrapText="1"/>
    </xf>
    <xf numFmtId="169" fontId="1" fillId="2" borderId="67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top" wrapText="1"/>
    </xf>
    <xf numFmtId="0" fontId="5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0" fontId="3" fillId="2" borderId="79" xfId="1" applyNumberFormat="1" applyFont="1" applyFill="1" applyBorder="1" applyAlignment="1" applyProtection="1">
      <alignment horizontal="center" vertical="center" wrapText="1"/>
    </xf>
    <xf numFmtId="169" fontId="53" fillId="2" borderId="1" xfId="0" applyNumberFormat="1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169" fontId="1" fillId="2" borderId="80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56" fillId="2" borderId="19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0" fillId="2" borderId="22" xfId="0" applyFill="1" applyBorder="1" applyAlignment="1">
      <alignment horizontal="left" vertical="top" wrapText="1"/>
    </xf>
    <xf numFmtId="0" fontId="16" fillId="2" borderId="33" xfId="0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left" vertical="top" wrapText="1"/>
    </xf>
    <xf numFmtId="10" fontId="1" fillId="2" borderId="18" xfId="0" applyNumberFormat="1" applyFont="1" applyFill="1" applyBorder="1" applyAlignment="1">
      <alignment horizontal="center" vertical="top" wrapText="1"/>
    </xf>
    <xf numFmtId="169" fontId="1" fillId="2" borderId="1" xfId="0" applyNumberFormat="1" applyFont="1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20" fillId="2" borderId="27" xfId="0" applyFont="1" applyFill="1" applyBorder="1" applyAlignment="1">
      <alignment horizontal="left" vertical="top" wrapText="1"/>
    </xf>
    <xf numFmtId="10" fontId="1" fillId="2" borderId="28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0" fontId="1" fillId="2" borderId="23" xfId="0" applyNumberFormat="1" applyFont="1" applyFill="1" applyBorder="1" applyAlignment="1">
      <alignment horizontal="center" vertical="top" wrapText="1"/>
    </xf>
    <xf numFmtId="169" fontId="1" fillId="2" borderId="81" xfId="0" applyNumberFormat="1" applyFont="1" applyFill="1" applyBorder="1" applyAlignment="1">
      <alignment horizontal="left" vertical="top" wrapText="1"/>
    </xf>
    <xf numFmtId="0" fontId="20" fillId="2" borderId="82" xfId="0" applyFont="1" applyFill="1" applyBorder="1" applyAlignment="1">
      <alignment horizontal="left" vertical="top" wrapText="1"/>
    </xf>
    <xf numFmtId="0" fontId="0" fillId="2" borderId="18" xfId="0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10" fontId="3" fillId="2" borderId="20" xfId="0" applyNumberFormat="1" applyFont="1" applyFill="1" applyBorder="1" applyAlignment="1">
      <alignment horizontal="center" vertical="top" wrapText="1"/>
    </xf>
    <xf numFmtId="169" fontId="53" fillId="2" borderId="1" xfId="0" applyNumberFormat="1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10" fontId="57" fillId="2" borderId="1" xfId="1" applyNumberFormat="1" applyFont="1" applyFill="1" applyBorder="1" applyAlignment="1" applyProtection="1">
      <alignment horizontal="center" vertical="center" wrapText="1"/>
    </xf>
    <xf numFmtId="169" fontId="9" fillId="2" borderId="1" xfId="0" applyNumberFormat="1" applyFont="1" applyFill="1" applyBorder="1" applyAlignment="1">
      <alignment horizontal="left" vertical="center" wrapText="1"/>
    </xf>
    <xf numFmtId="0" fontId="40" fillId="2" borderId="9" xfId="0" applyFont="1" applyFill="1" applyBorder="1" applyAlignment="1">
      <alignment horizontal="left" vertical="center" wrapText="1"/>
    </xf>
    <xf numFmtId="0" fontId="0" fillId="2" borderId="83" xfId="0" applyFill="1" applyBorder="1" applyAlignment="1">
      <alignment horizontal="left" vertical="top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left" vertical="center" wrapText="1"/>
    </xf>
    <xf numFmtId="0" fontId="62" fillId="2" borderId="80" xfId="0" applyFont="1" applyFill="1" applyBorder="1" applyAlignment="1">
      <alignment horizontal="center" vertical="center" wrapText="1"/>
    </xf>
    <xf numFmtId="169" fontId="1" fillId="2" borderId="28" xfId="0" applyNumberFormat="1" applyFont="1" applyFill="1" applyBorder="1" applyAlignment="1">
      <alignment horizontal="center" vertical="center" wrapText="1"/>
    </xf>
    <xf numFmtId="0" fontId="56" fillId="2" borderId="26" xfId="0" applyFont="1" applyFill="1" applyBorder="1" applyAlignment="1">
      <alignment horizontal="left" vertical="center" wrapText="1"/>
    </xf>
    <xf numFmtId="0" fontId="20" fillId="2" borderId="88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84" xfId="0" applyFont="1" applyFill="1" applyBorder="1" applyAlignment="1">
      <alignment horizontal="left" wrapText="1"/>
    </xf>
    <xf numFmtId="0" fontId="0" fillId="2" borderId="85" xfId="0" applyFill="1" applyBorder="1" applyAlignment="1">
      <alignment horizontal="left" vertical="top" wrapText="1"/>
    </xf>
    <xf numFmtId="0" fontId="16" fillId="2" borderId="86" xfId="0" applyFont="1" applyFill="1" applyBorder="1" applyAlignment="1">
      <alignment horizontal="left" vertical="top" wrapText="1"/>
    </xf>
    <xf numFmtId="0" fontId="16" fillId="2" borderId="87" xfId="0" applyFont="1" applyFill="1" applyBorder="1" applyAlignment="1">
      <alignment horizontal="left" vertical="top" wrapText="1"/>
    </xf>
    <xf numFmtId="0" fontId="16" fillId="2" borderId="88" xfId="0" applyFont="1" applyFill="1" applyBorder="1" applyAlignment="1">
      <alignment horizontal="left" vertical="top" wrapText="1"/>
    </xf>
    <xf numFmtId="0" fontId="16" fillId="2" borderId="89" xfId="0" applyFont="1" applyFill="1" applyBorder="1" applyAlignment="1">
      <alignment horizontal="left" vertical="top" wrapText="1"/>
    </xf>
    <xf numFmtId="0" fontId="20" fillId="2" borderId="89" xfId="0" applyFont="1" applyFill="1" applyBorder="1" applyAlignment="1">
      <alignment horizontal="left" vertical="top" wrapText="1"/>
    </xf>
    <xf numFmtId="0" fontId="16" fillId="2" borderId="90" xfId="0" applyFont="1" applyFill="1" applyBorder="1" applyAlignment="1">
      <alignment horizontal="center" vertical="center" wrapText="1"/>
    </xf>
    <xf numFmtId="0" fontId="20" fillId="2" borderId="91" xfId="0" applyFont="1" applyFill="1" applyBorder="1" applyAlignment="1">
      <alignment horizontal="left" vertical="center" wrapText="1"/>
    </xf>
    <xf numFmtId="10" fontId="1" fillId="2" borderId="92" xfId="0" applyNumberFormat="1" applyFont="1" applyFill="1" applyBorder="1" applyAlignment="1">
      <alignment horizontal="center" vertical="top" wrapText="1"/>
    </xf>
    <xf numFmtId="10" fontId="1" fillId="2" borderId="93" xfId="0" applyNumberFormat="1" applyFont="1" applyFill="1" applyBorder="1" applyAlignment="1">
      <alignment horizontal="left" vertical="top" wrapText="1"/>
    </xf>
    <xf numFmtId="10" fontId="1" fillId="2" borderId="88" xfId="0" applyNumberFormat="1" applyFont="1" applyFill="1" applyBorder="1" applyAlignment="1">
      <alignment horizontal="left" vertical="top" wrapText="1"/>
    </xf>
    <xf numFmtId="10" fontId="1" fillId="2" borderId="89" xfId="0" applyNumberFormat="1" applyFont="1" applyFill="1" applyBorder="1" applyAlignment="1">
      <alignment horizontal="left" vertical="top" wrapText="1"/>
    </xf>
    <xf numFmtId="0" fontId="16" fillId="2" borderId="91" xfId="0" applyFont="1" applyFill="1" applyBorder="1" applyAlignment="1">
      <alignment horizontal="left" vertical="center" wrapText="1"/>
    </xf>
    <xf numFmtId="0" fontId="16" fillId="2" borderId="94" xfId="0" applyFont="1" applyFill="1" applyBorder="1" applyAlignment="1">
      <alignment horizontal="left" vertical="top" wrapText="1"/>
    </xf>
    <xf numFmtId="0" fontId="16" fillId="2" borderId="95" xfId="0" applyFont="1" applyFill="1" applyBorder="1" applyAlignment="1">
      <alignment horizontal="left" vertical="top" wrapText="1"/>
    </xf>
    <xf numFmtId="0" fontId="16" fillId="6" borderId="91" xfId="0" applyFont="1" applyFill="1" applyBorder="1" applyAlignment="1">
      <alignment horizontal="left" vertical="center" wrapText="1"/>
    </xf>
    <xf numFmtId="0" fontId="16" fillId="6" borderId="86" xfId="0" applyFont="1" applyFill="1" applyBorder="1" applyAlignment="1">
      <alignment horizontal="left" vertical="top" wrapText="1"/>
    </xf>
    <xf numFmtId="0" fontId="16" fillId="6" borderId="87" xfId="0" applyFont="1" applyFill="1" applyBorder="1" applyAlignment="1">
      <alignment horizontal="left" vertical="top" wrapText="1"/>
    </xf>
    <xf numFmtId="0" fontId="20" fillId="6" borderId="88" xfId="0" applyFont="1" applyFill="1" applyBorder="1" applyAlignment="1">
      <alignment horizontal="left" vertical="top" wrapText="1"/>
    </xf>
    <xf numFmtId="0" fontId="20" fillId="6" borderId="89" xfId="0" applyFont="1" applyFill="1" applyBorder="1" applyAlignment="1">
      <alignment horizontal="left" vertical="top" wrapText="1"/>
    </xf>
    <xf numFmtId="0" fontId="20" fillId="2" borderId="86" xfId="0" applyFont="1" applyFill="1" applyBorder="1" applyAlignment="1">
      <alignment horizontal="left" vertical="top" wrapText="1"/>
    </xf>
    <xf numFmtId="0" fontId="20" fillId="2" borderId="87" xfId="0" applyFont="1" applyFill="1" applyBorder="1" applyAlignment="1">
      <alignment horizontal="left" vertical="top" wrapText="1"/>
    </xf>
    <xf numFmtId="0" fontId="16" fillId="2" borderId="96" xfId="0" applyFont="1" applyFill="1" applyBorder="1" applyAlignment="1">
      <alignment horizontal="left" vertical="center" wrapText="1"/>
    </xf>
    <xf numFmtId="0" fontId="69" fillId="2" borderId="1" xfId="0" applyFont="1" applyFill="1" applyBorder="1" applyAlignment="1">
      <alignment horizontal="center" vertical="center" wrapText="1"/>
    </xf>
    <xf numFmtId="0" fontId="69" fillId="2" borderId="97" xfId="0" applyFont="1" applyFill="1" applyBorder="1" applyAlignment="1">
      <alignment horizontal="left" vertical="top" wrapText="1"/>
    </xf>
    <xf numFmtId="0" fontId="69" fillId="2" borderId="98" xfId="0" applyFont="1" applyFill="1" applyBorder="1" applyAlignment="1">
      <alignment horizontal="left" vertical="top" wrapText="1"/>
    </xf>
    <xf numFmtId="0" fontId="69" fillId="2" borderId="99" xfId="0" applyFont="1" applyFill="1" applyBorder="1" applyAlignment="1">
      <alignment horizontal="left" vertical="top" wrapText="1"/>
    </xf>
    <xf numFmtId="0" fontId="69" fillId="2" borderId="100" xfId="0" applyFont="1" applyFill="1" applyBorder="1" applyAlignment="1">
      <alignment horizontal="left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3"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7F7F7F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47626</xdr:rowOff>
    </xdr:from>
    <xdr:to>
      <xdr:col>1</xdr:col>
      <xdr:colOff>679938</xdr:colOff>
      <xdr:row>1</xdr:row>
      <xdr:rowOff>466726</xdr:rowOff>
    </xdr:to>
    <xdr:pic>
      <xdr:nvPicPr>
        <xdr:cNvPr id="6152" name="Imagem 1">
          <a:extLst>
            <a:ext uri="{FF2B5EF4-FFF2-40B4-BE49-F238E27FC236}">
              <a16:creationId xmlns:a16="http://schemas.microsoft.com/office/drawing/2014/main" id="{657DCBF4-CC96-45F5-D1BA-52DD9E552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52426"/>
          <a:ext cx="870438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86308</xdr:colOff>
      <xdr:row>1</xdr:row>
      <xdr:rowOff>38488</xdr:rowOff>
    </xdr:from>
    <xdr:to>
      <xdr:col>1</xdr:col>
      <xdr:colOff>629233</xdr:colOff>
      <xdr:row>1</xdr:row>
      <xdr:rowOff>409963</xdr:rowOff>
    </xdr:to>
    <xdr:pic>
      <xdr:nvPicPr>
        <xdr:cNvPr id="1034" name="Imagem 1">
          <a:extLst>
            <a:ext uri="{FF2B5EF4-FFF2-40B4-BE49-F238E27FC236}">
              <a16:creationId xmlns:a16="http://schemas.microsoft.com/office/drawing/2014/main" id="{930770A5-BB4D-4A84-79FC-FD425837E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08" y="398105"/>
          <a:ext cx="776190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66675</xdr:rowOff>
    </xdr:from>
    <xdr:to>
      <xdr:col>1</xdr:col>
      <xdr:colOff>609600</xdr:colOff>
      <xdr:row>1</xdr:row>
      <xdr:rowOff>438150</xdr:rowOff>
    </xdr:to>
    <xdr:pic>
      <xdr:nvPicPr>
        <xdr:cNvPr id="5128" name="Imagem 1">
          <a:extLst>
            <a:ext uri="{FF2B5EF4-FFF2-40B4-BE49-F238E27FC236}">
              <a16:creationId xmlns:a16="http://schemas.microsoft.com/office/drawing/2014/main" id="{67D6CD3D-89EF-2FCA-2D63-00B98D41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14350"/>
          <a:ext cx="7715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28"/>
  <sheetViews>
    <sheetView showGridLines="0" tabSelected="1" topLeftCell="A67" zoomScaleNormal="100" workbookViewId="0">
      <selection activeCell="D36" sqref="D36"/>
    </sheetView>
  </sheetViews>
  <sheetFormatPr defaultRowHeight="12.75" x14ac:dyDescent="0.2"/>
  <cols>
    <col min="1" max="1" width="4" customWidth="1"/>
    <col min="2" max="2" width="87.33203125" customWidth="1"/>
    <col min="3" max="3" width="18.5" customWidth="1"/>
    <col min="4" max="4" width="33.33203125" customWidth="1"/>
    <col min="5" max="5" width="7.33203125" customWidth="1"/>
    <col min="18" max="18" width="7.83203125" customWidth="1"/>
    <col min="52" max="84" width="0" hidden="1" customWidth="1"/>
  </cols>
  <sheetData>
    <row r="1" spans="1:71" s="1" customFormat="1" ht="9" customHeight="1" x14ac:dyDescent="0.2">
      <c r="BQ1" s="1" t="s">
        <v>0</v>
      </c>
    </row>
    <row r="2" spans="1:71" s="1" customFormat="1" ht="41.25" customHeight="1" x14ac:dyDescent="0.2">
      <c r="A2" s="127" t="s">
        <v>368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BJ2" s="1" t="s">
        <v>1</v>
      </c>
      <c r="BQ2" s="1" t="s">
        <v>2</v>
      </c>
    </row>
    <row r="3" spans="1:71" s="1" customFormat="1" ht="15" customHeight="1" x14ac:dyDescent="0.2">
      <c r="A3" s="133" t="s">
        <v>369</v>
      </c>
      <c r="B3" s="135"/>
      <c r="C3" s="133" t="s">
        <v>366</v>
      </c>
      <c r="D3" s="135"/>
      <c r="E3" s="133" t="s">
        <v>364</v>
      </c>
      <c r="F3" s="134"/>
      <c r="G3" s="134"/>
      <c r="H3" s="134"/>
      <c r="I3" s="134"/>
      <c r="J3" s="134"/>
      <c r="K3" s="134"/>
      <c r="L3" s="135"/>
    </row>
    <row r="4" spans="1:71" s="1" customFormat="1" ht="12.75" customHeight="1" x14ac:dyDescent="0.2">
      <c r="A4" s="2" t="s">
        <v>3</v>
      </c>
      <c r="B4" s="3"/>
      <c r="C4" s="4"/>
      <c r="D4" s="8"/>
      <c r="E4" s="128" t="s">
        <v>363</v>
      </c>
      <c r="F4" s="128"/>
      <c r="G4" s="128"/>
      <c r="H4" s="128"/>
      <c r="I4" s="128"/>
      <c r="J4" s="128"/>
      <c r="K4" s="128"/>
      <c r="L4" s="128"/>
      <c r="BJ4" s="1" t="s">
        <v>4</v>
      </c>
      <c r="BQ4" s="1" t="s">
        <v>5</v>
      </c>
    </row>
    <row r="5" spans="1:71" s="1" customFormat="1" ht="12.75" customHeight="1" x14ac:dyDescent="0.2">
      <c r="A5" s="5">
        <v>1</v>
      </c>
      <c r="B5" s="6" t="s">
        <v>6</v>
      </c>
      <c r="C5" s="131"/>
      <c r="D5" s="132"/>
      <c r="E5" s="128" t="s">
        <v>357</v>
      </c>
      <c r="F5" s="128"/>
      <c r="G5" s="128"/>
      <c r="H5" s="128"/>
      <c r="I5" s="128"/>
      <c r="J5" s="128"/>
      <c r="K5" s="128"/>
      <c r="L5" s="128"/>
      <c r="BJ5" s="1" t="s">
        <v>7</v>
      </c>
      <c r="BQ5" s="1" t="s">
        <v>8</v>
      </c>
    </row>
    <row r="6" spans="1:71" s="1" customFormat="1" ht="23.25" customHeight="1" x14ac:dyDescent="0.2">
      <c r="A6" s="5">
        <v>2</v>
      </c>
      <c r="B6" s="6" t="s">
        <v>9</v>
      </c>
      <c r="C6" s="129"/>
      <c r="D6" s="129"/>
      <c r="E6" s="128" t="s">
        <v>356</v>
      </c>
      <c r="F6" s="128"/>
      <c r="G6" s="128"/>
      <c r="H6" s="128"/>
      <c r="I6" s="128"/>
      <c r="J6" s="128"/>
      <c r="K6" s="128"/>
      <c r="L6" s="128"/>
      <c r="BQ6" s="1" t="s">
        <v>10</v>
      </c>
    </row>
    <row r="7" spans="1:71" s="1" customFormat="1" ht="12.75" customHeight="1" x14ac:dyDescent="0.2">
      <c r="A7" s="5">
        <v>3</v>
      </c>
      <c r="B7" s="9" t="s">
        <v>11</v>
      </c>
      <c r="C7" s="10" t="s">
        <v>12</v>
      </c>
      <c r="D7" s="11"/>
      <c r="E7" s="130" t="s">
        <v>356</v>
      </c>
      <c r="F7" s="130"/>
      <c r="G7" s="130"/>
      <c r="H7" s="130"/>
      <c r="I7" s="130"/>
      <c r="J7" s="130"/>
      <c r="K7" s="130"/>
      <c r="L7" s="130"/>
    </row>
    <row r="8" spans="1:71" s="1" customFormat="1" ht="11.25" x14ac:dyDescent="0.2">
      <c r="A8" s="5">
        <v>4</v>
      </c>
      <c r="B8" s="6" t="s">
        <v>13</v>
      </c>
      <c r="C8" s="12" t="s">
        <v>166</v>
      </c>
      <c r="D8" s="11"/>
      <c r="E8" s="130" t="s">
        <v>360</v>
      </c>
      <c r="F8" s="130"/>
      <c r="G8" s="130"/>
      <c r="H8" s="130"/>
      <c r="I8" s="130"/>
      <c r="J8" s="130"/>
      <c r="K8" s="130"/>
      <c r="L8" s="130"/>
    </row>
    <row r="9" spans="1:71" s="1" customFormat="1" ht="40.5" customHeight="1" x14ac:dyDescent="0.2">
      <c r="A9" s="5">
        <v>5</v>
      </c>
      <c r="B9" s="6" t="s">
        <v>15</v>
      </c>
      <c r="C9" s="13"/>
      <c r="D9" s="14"/>
      <c r="E9" s="128" t="s">
        <v>361</v>
      </c>
      <c r="F9" s="128"/>
      <c r="G9" s="128"/>
      <c r="H9" s="128"/>
      <c r="I9" s="128"/>
      <c r="J9" s="128"/>
      <c r="K9" s="128"/>
      <c r="L9" s="128"/>
      <c r="BQ9" s="1" t="s">
        <v>16</v>
      </c>
    </row>
    <row r="10" spans="1:71" s="1" customFormat="1" ht="12.75" customHeight="1" x14ac:dyDescent="0.2">
      <c r="A10" s="5">
        <v>6</v>
      </c>
      <c r="B10" s="6" t="s">
        <v>17</v>
      </c>
      <c r="C10" s="131"/>
      <c r="D10" s="132"/>
      <c r="E10" s="136" t="s">
        <v>18</v>
      </c>
      <c r="F10" s="137"/>
      <c r="G10" s="137"/>
      <c r="H10" s="137"/>
      <c r="I10" s="137"/>
      <c r="J10" s="137"/>
      <c r="K10" s="137"/>
      <c r="L10" s="138"/>
      <c r="M10" s="116"/>
    </row>
    <row r="11" spans="1:71" s="1" customFormat="1" ht="12.75" customHeight="1" x14ac:dyDescent="0.2">
      <c r="A11" s="5">
        <v>7</v>
      </c>
      <c r="B11" s="15" t="s">
        <v>19</v>
      </c>
      <c r="C11" s="131"/>
      <c r="D11" s="132"/>
      <c r="E11" s="136" t="s">
        <v>18</v>
      </c>
      <c r="F11" s="137"/>
      <c r="G11" s="137"/>
      <c r="H11" s="137"/>
      <c r="I11" s="137"/>
      <c r="J11" s="137"/>
      <c r="K11" s="137"/>
      <c r="L11" s="138"/>
      <c r="M11" s="116"/>
    </row>
    <row r="12" spans="1:71" s="1" customFormat="1" ht="12.75" customHeight="1" x14ac:dyDescent="0.2">
      <c r="A12" s="5">
        <v>8</v>
      </c>
      <c r="B12" s="16" t="s">
        <v>20</v>
      </c>
      <c r="C12" s="17"/>
      <c r="D12" s="160"/>
      <c r="E12" s="136" t="s">
        <v>18</v>
      </c>
      <c r="F12" s="137"/>
      <c r="G12" s="137"/>
      <c r="H12" s="137"/>
      <c r="I12" s="137"/>
      <c r="J12" s="137"/>
      <c r="K12" s="137"/>
      <c r="L12" s="138"/>
      <c r="M12" s="116"/>
    </row>
    <row r="13" spans="1:71" s="1" customFormat="1" ht="12.75" customHeight="1" x14ac:dyDescent="0.2">
      <c r="A13" s="5">
        <v>9</v>
      </c>
      <c r="B13" s="18" t="s">
        <v>21</v>
      </c>
      <c r="C13" s="19"/>
      <c r="D13" s="162"/>
      <c r="E13" s="136" t="s">
        <v>18</v>
      </c>
      <c r="F13" s="137"/>
      <c r="G13" s="137"/>
      <c r="H13" s="137"/>
      <c r="I13" s="137"/>
      <c r="J13" s="137"/>
      <c r="K13" s="137"/>
      <c r="L13" s="138"/>
      <c r="M13" s="116"/>
      <c r="BA13" s="20" t="s">
        <v>22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1"/>
    </row>
    <row r="14" spans="1:71" s="1" customFormat="1" ht="12.75" customHeight="1" x14ac:dyDescent="0.2">
      <c r="A14" s="139" t="s">
        <v>23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71" s="1" customFormat="1" ht="12.75" customHeight="1" x14ac:dyDescent="0.2">
      <c r="A15" s="6">
        <v>10</v>
      </c>
      <c r="B15" s="22" t="s">
        <v>24</v>
      </c>
      <c r="C15" s="23"/>
      <c r="D15" s="24"/>
      <c r="E15" s="128" t="s">
        <v>25</v>
      </c>
      <c r="F15" s="128"/>
      <c r="G15" s="128"/>
      <c r="H15" s="128"/>
      <c r="I15" s="128"/>
      <c r="J15" s="128"/>
      <c r="K15" s="128"/>
      <c r="L15" s="128"/>
    </row>
    <row r="16" spans="1:71" s="1" customFormat="1" ht="12.75" customHeight="1" x14ac:dyDescent="0.2">
      <c r="A16" s="6">
        <v>11</v>
      </c>
      <c r="B16" s="6" t="s">
        <v>26</v>
      </c>
      <c r="C16" s="25"/>
      <c r="D16" s="26"/>
      <c r="E16" s="128" t="s">
        <v>25</v>
      </c>
      <c r="F16" s="128"/>
      <c r="G16" s="128"/>
      <c r="H16" s="128"/>
      <c r="I16" s="128"/>
      <c r="J16" s="128"/>
      <c r="K16" s="128"/>
      <c r="L16" s="128"/>
    </row>
    <row r="17" spans="1:62" s="1" customFormat="1" ht="22.5" customHeight="1" x14ac:dyDescent="0.2">
      <c r="A17" s="6">
        <v>12</v>
      </c>
      <c r="B17" s="6" t="s">
        <v>27</v>
      </c>
      <c r="C17" s="27" t="s">
        <v>28</v>
      </c>
      <c r="D17" s="28"/>
      <c r="E17" s="128" t="s">
        <v>354</v>
      </c>
      <c r="F17" s="128"/>
      <c r="G17" s="128"/>
      <c r="H17" s="128"/>
      <c r="I17" s="128"/>
      <c r="J17" s="128"/>
      <c r="K17" s="128"/>
      <c r="L17" s="128"/>
    </row>
    <row r="18" spans="1:62" s="1" customFormat="1" ht="35.25" customHeight="1" x14ac:dyDescent="0.2">
      <c r="A18" s="6">
        <v>13</v>
      </c>
      <c r="B18" s="6" t="str">
        <f>IF(C17="Sociedade Empresária / MEI / Eireli","-",IF(C17="","-","Possui Cebas ?"))</f>
        <v>-</v>
      </c>
      <c r="C18" s="12" t="s">
        <v>16</v>
      </c>
      <c r="D18" s="26"/>
      <c r="E18" s="128" t="s">
        <v>355</v>
      </c>
      <c r="F18" s="128"/>
      <c r="G18" s="128"/>
      <c r="H18" s="128"/>
      <c r="I18" s="128"/>
      <c r="J18" s="128"/>
      <c r="K18" s="128"/>
      <c r="L18" s="128"/>
    </row>
    <row r="19" spans="1:62" s="1" customFormat="1" ht="30.75" customHeight="1" x14ac:dyDescent="0.2">
      <c r="A19" s="6">
        <v>14</v>
      </c>
      <c r="B19" s="6" t="s">
        <v>30</v>
      </c>
      <c r="C19" s="27" t="s">
        <v>7</v>
      </c>
      <c r="D19" s="29" t="str">
        <f>IF(C19="Lucro Real","PIS 1,65% / COFINS 7,60%",IF(C19="Lucro Presumido/Arbitrado","PIS 0,65% / COFINS 3%",IF(C19="Simples","PIS / COFINS / ISS VARIÁVEIS - OBRIGATÓRIO INFORMAR","-")))</f>
        <v>PIS / COFINS / ISS VARIÁVEIS - OBRIGATÓRIO INFORMAR</v>
      </c>
      <c r="E19" s="128" t="s">
        <v>377</v>
      </c>
      <c r="F19" s="128"/>
      <c r="G19" s="128"/>
      <c r="H19" s="128"/>
      <c r="I19" s="128"/>
      <c r="J19" s="128"/>
      <c r="K19" s="128"/>
      <c r="L19" s="128"/>
    </row>
    <row r="20" spans="1:62" s="1" customFormat="1" ht="12.75" customHeight="1" x14ac:dyDescent="0.2">
      <c r="A20" s="6">
        <v>15</v>
      </c>
      <c r="B20" s="6" t="s">
        <v>31</v>
      </c>
      <c r="C20" s="30"/>
      <c r="D20" s="26"/>
      <c r="E20" s="128" t="s">
        <v>32</v>
      </c>
      <c r="F20" s="128"/>
      <c r="G20" s="128"/>
      <c r="H20" s="128"/>
      <c r="I20" s="128"/>
      <c r="J20" s="128"/>
      <c r="K20" s="128"/>
      <c r="L20" s="128"/>
    </row>
    <row r="21" spans="1:62" s="1" customFormat="1" ht="29.25" customHeight="1" x14ac:dyDescent="0.2">
      <c r="A21" s="6">
        <v>16</v>
      </c>
      <c r="B21" s="140" t="s">
        <v>33</v>
      </c>
      <c r="C21" s="31" t="str">
        <f>IF($C$19="SIMPLES","Alíquota PIS Simples","-")</f>
        <v>Alíquota PIS Simples</v>
      </c>
      <c r="D21" s="32"/>
      <c r="E21" s="128" t="s">
        <v>342</v>
      </c>
      <c r="F21" s="128"/>
      <c r="G21" s="128"/>
      <c r="H21" s="128"/>
      <c r="I21" s="128"/>
      <c r="J21" s="128"/>
      <c r="K21" s="128"/>
      <c r="L21" s="128"/>
    </row>
    <row r="22" spans="1:62" s="1" customFormat="1" ht="36.75" customHeight="1" x14ac:dyDescent="0.2">
      <c r="A22" s="6">
        <v>17</v>
      </c>
      <c r="B22" s="140"/>
      <c r="C22" s="31" t="str">
        <f>IF($C$19="SIMPLES","Alíquota COFINS Simples","-")</f>
        <v>Alíquota COFINS Simples</v>
      </c>
      <c r="D22" s="32"/>
      <c r="E22" s="136" t="s">
        <v>386</v>
      </c>
      <c r="F22" s="137"/>
      <c r="G22" s="137"/>
      <c r="H22" s="137"/>
      <c r="I22" s="137"/>
      <c r="J22" s="137"/>
      <c r="K22" s="137"/>
      <c r="L22" s="138"/>
    </row>
    <row r="23" spans="1:62" s="1" customFormat="1" ht="36.75" customHeight="1" x14ac:dyDescent="0.2">
      <c r="A23" s="6">
        <v>18</v>
      </c>
      <c r="B23" s="140"/>
      <c r="C23" s="33" t="str">
        <f>IF($C$19="SIMPLES","Alíquota ISS Simples","-")</f>
        <v>Alíquota ISS Simples</v>
      </c>
      <c r="D23" s="32"/>
      <c r="E23" s="128" t="s">
        <v>387</v>
      </c>
      <c r="F23" s="128"/>
      <c r="G23" s="128"/>
      <c r="H23" s="128"/>
      <c r="I23" s="128"/>
      <c r="J23" s="128"/>
      <c r="K23" s="128"/>
      <c r="L23" s="128"/>
    </row>
    <row r="24" spans="1:62" s="1" customFormat="1" ht="48.75" customHeight="1" x14ac:dyDescent="0.2">
      <c r="A24" s="6">
        <v>19</v>
      </c>
      <c r="B24" s="140"/>
      <c r="C24" s="31" t="str">
        <f>IF($C$19="simples","CNAE Anexo Simples","-")</f>
        <v>CNAE Anexo Simples</v>
      </c>
      <c r="D24" s="34"/>
      <c r="E24" s="128" t="s">
        <v>388</v>
      </c>
      <c r="F24" s="128"/>
      <c r="G24" s="128"/>
      <c r="H24" s="128"/>
      <c r="I24" s="128"/>
      <c r="J24" s="128"/>
      <c r="K24" s="128"/>
      <c r="L24" s="128"/>
    </row>
    <row r="25" spans="1:62" s="1" customFormat="1" ht="12.75" customHeight="1" x14ac:dyDescent="0.2">
      <c r="A25" s="2" t="s">
        <v>367</v>
      </c>
      <c r="B25" s="2"/>
      <c r="C25" s="2" t="s">
        <v>35</v>
      </c>
      <c r="D25" s="2" t="s">
        <v>36</v>
      </c>
      <c r="E25" s="139"/>
      <c r="F25" s="139"/>
      <c r="G25" s="139"/>
      <c r="H25" s="139"/>
      <c r="I25" s="139"/>
      <c r="J25" s="139"/>
      <c r="K25" s="139"/>
      <c r="L25" s="139"/>
      <c r="BJ25" s="1" t="s">
        <v>28</v>
      </c>
    </row>
    <row r="26" spans="1:62" s="1" customFormat="1" ht="11.25" x14ac:dyDescent="0.2">
      <c r="A26" s="6" t="s">
        <v>37</v>
      </c>
      <c r="B26" s="6" t="s">
        <v>38</v>
      </c>
      <c r="C26" s="110">
        <f>C9</f>
        <v>0</v>
      </c>
      <c r="D26" s="26"/>
      <c r="E26" s="141" t="s">
        <v>341</v>
      </c>
      <c r="F26" s="141"/>
      <c r="G26" s="141"/>
      <c r="H26" s="141"/>
      <c r="I26" s="141"/>
      <c r="J26" s="141"/>
      <c r="K26" s="141"/>
      <c r="L26" s="141"/>
      <c r="M26" s="36"/>
      <c r="O26" s="36"/>
      <c r="P26" s="36"/>
      <c r="Q26" s="36"/>
      <c r="R26" s="36"/>
      <c r="S26" s="36"/>
      <c r="BJ26" s="1" t="s">
        <v>39</v>
      </c>
    </row>
    <row r="27" spans="1:62" s="1" customFormat="1" ht="12.75" customHeight="1" x14ac:dyDescent="0.2">
      <c r="A27" s="6" t="s">
        <v>40</v>
      </c>
      <c r="B27" s="6" t="s">
        <v>41</v>
      </c>
      <c r="C27" s="35"/>
      <c r="D27" s="160"/>
      <c r="E27" s="128" t="s">
        <v>362</v>
      </c>
      <c r="F27" s="128"/>
      <c r="G27" s="128"/>
      <c r="H27" s="128"/>
      <c r="I27" s="128"/>
      <c r="J27" s="128"/>
      <c r="K27" s="128"/>
      <c r="L27" s="128"/>
      <c r="BJ27" s="1" t="s">
        <v>42</v>
      </c>
    </row>
    <row r="28" spans="1:62" s="1" customFormat="1" ht="12.75" customHeight="1" x14ac:dyDescent="0.2">
      <c r="A28" s="6" t="s">
        <v>43</v>
      </c>
      <c r="B28" s="6" t="s">
        <v>44</v>
      </c>
      <c r="C28" s="35"/>
      <c r="D28" s="161"/>
      <c r="E28" s="128" t="s">
        <v>362</v>
      </c>
      <c r="F28" s="128"/>
      <c r="G28" s="128"/>
      <c r="H28" s="128"/>
      <c r="I28" s="128"/>
      <c r="J28" s="128"/>
      <c r="K28" s="128"/>
      <c r="L28" s="128"/>
    </row>
    <row r="29" spans="1:62" s="1" customFormat="1" ht="12.75" customHeight="1" x14ac:dyDescent="0.2">
      <c r="A29" s="6" t="s">
        <v>45</v>
      </c>
      <c r="B29" s="6" t="s">
        <v>46</v>
      </c>
      <c r="C29" s="35"/>
      <c r="D29" s="161"/>
      <c r="E29" s="128" t="s">
        <v>343</v>
      </c>
      <c r="F29" s="128"/>
      <c r="G29" s="128"/>
      <c r="H29" s="128"/>
      <c r="I29" s="128"/>
      <c r="J29" s="128"/>
      <c r="K29" s="128"/>
      <c r="L29" s="128"/>
    </row>
    <row r="30" spans="1:62" s="1" customFormat="1" ht="12.75" customHeight="1" x14ac:dyDescent="0.2">
      <c r="A30" s="6" t="s">
        <v>47</v>
      </c>
      <c r="B30" s="6" t="s">
        <v>48</v>
      </c>
      <c r="C30" s="35"/>
      <c r="D30" s="161"/>
      <c r="E30" s="128" t="s">
        <v>343</v>
      </c>
      <c r="F30" s="128"/>
      <c r="G30" s="128"/>
      <c r="H30" s="128"/>
      <c r="I30" s="128"/>
      <c r="J30" s="128"/>
      <c r="K30" s="128"/>
      <c r="L30" s="128"/>
      <c r="BB30" s="37"/>
      <c r="BJ30" s="1" t="s">
        <v>49</v>
      </c>
    </row>
    <row r="31" spans="1:62" s="1" customFormat="1" ht="12.75" customHeight="1" x14ac:dyDescent="0.2">
      <c r="A31" s="6" t="s">
        <v>50</v>
      </c>
      <c r="B31" s="6" t="s">
        <v>51</v>
      </c>
      <c r="C31" s="35"/>
      <c r="D31" s="161"/>
      <c r="E31" s="128" t="s">
        <v>343</v>
      </c>
      <c r="F31" s="128"/>
      <c r="G31" s="128"/>
      <c r="H31" s="128"/>
      <c r="I31" s="128"/>
      <c r="J31" s="128"/>
      <c r="K31" s="128"/>
      <c r="L31" s="128"/>
      <c r="BJ31" s="1" t="s">
        <v>29</v>
      </c>
    </row>
    <row r="32" spans="1:62" s="1" customFormat="1" ht="12.75" customHeight="1" x14ac:dyDescent="0.2">
      <c r="A32" s="6" t="s">
        <v>52</v>
      </c>
      <c r="B32" s="6" t="s">
        <v>53</v>
      </c>
      <c r="C32" s="35"/>
      <c r="D32" s="161"/>
      <c r="E32" s="128" t="s">
        <v>343</v>
      </c>
      <c r="F32" s="128"/>
      <c r="G32" s="128"/>
      <c r="H32" s="128"/>
      <c r="I32" s="128"/>
      <c r="J32" s="128"/>
      <c r="K32" s="128"/>
      <c r="L32" s="128"/>
      <c r="BJ32" s="1" t="s">
        <v>16</v>
      </c>
    </row>
    <row r="33" spans="1:62" s="1" customFormat="1" ht="12.75" customHeight="1" x14ac:dyDescent="0.2">
      <c r="A33" s="6" t="s">
        <v>54</v>
      </c>
      <c r="B33" s="6" t="s">
        <v>55</v>
      </c>
      <c r="C33" s="35"/>
      <c r="D33" s="161"/>
      <c r="E33" s="128" t="s">
        <v>344</v>
      </c>
      <c r="F33" s="128"/>
      <c r="G33" s="128"/>
      <c r="H33" s="128"/>
      <c r="I33" s="128"/>
      <c r="J33" s="128"/>
      <c r="K33" s="128"/>
      <c r="L33" s="128"/>
    </row>
    <row r="34" spans="1:62" s="1" customFormat="1" ht="12.75" customHeight="1" x14ac:dyDescent="0.2">
      <c r="A34" s="38" t="s">
        <v>56</v>
      </c>
      <c r="B34" s="39"/>
      <c r="C34" s="40">
        <f>SUM(C26:C33)</f>
        <v>0</v>
      </c>
      <c r="D34" s="162"/>
      <c r="E34" s="128"/>
      <c r="F34" s="128"/>
      <c r="G34" s="128"/>
      <c r="H34" s="128"/>
      <c r="I34" s="128"/>
      <c r="J34" s="128"/>
      <c r="K34" s="128"/>
      <c r="L34" s="128"/>
    </row>
    <row r="35" spans="1:62" s="1" customFormat="1" ht="12.75" customHeight="1" x14ac:dyDescent="0.2">
      <c r="A35" s="2" t="s">
        <v>57</v>
      </c>
      <c r="B35" s="2"/>
      <c r="C35" s="2" t="s">
        <v>58</v>
      </c>
      <c r="D35" s="2" t="s">
        <v>59</v>
      </c>
      <c r="E35" s="139"/>
      <c r="F35" s="139"/>
      <c r="G35" s="139"/>
      <c r="H35" s="139"/>
      <c r="I35" s="139"/>
      <c r="J35" s="139"/>
      <c r="K35" s="139"/>
      <c r="L35" s="139"/>
    </row>
    <row r="36" spans="1:62" s="1" customFormat="1" ht="153" customHeight="1" x14ac:dyDescent="0.2">
      <c r="A36" s="6" t="s">
        <v>37</v>
      </c>
      <c r="B36" s="6" t="s">
        <v>60</v>
      </c>
      <c r="C36" s="35"/>
      <c r="D36" s="111">
        <f>(C36*2*22)-(C26*6%)</f>
        <v>0</v>
      </c>
      <c r="E36" s="128" t="s">
        <v>379</v>
      </c>
      <c r="F36" s="128"/>
      <c r="G36" s="128"/>
      <c r="H36" s="128"/>
      <c r="I36" s="128"/>
      <c r="J36" s="128"/>
      <c r="K36" s="128"/>
      <c r="L36" s="128"/>
      <c r="M36" s="117"/>
    </row>
    <row r="37" spans="1:62" s="1" customFormat="1" ht="62.25" customHeight="1" x14ac:dyDescent="0.2">
      <c r="A37" s="6" t="s">
        <v>61</v>
      </c>
      <c r="B37" s="6" t="s">
        <v>62</v>
      </c>
      <c r="C37" s="6"/>
      <c r="D37" s="9" t="str">
        <f>IF(C19="LUCRO REAL",-(D36*9.25%),"R$ 0,00")</f>
        <v>R$ 0,00</v>
      </c>
      <c r="E37" s="128"/>
      <c r="F37" s="128"/>
      <c r="G37" s="128"/>
      <c r="H37" s="128"/>
      <c r="I37" s="128"/>
      <c r="J37" s="128"/>
      <c r="K37" s="128"/>
      <c r="L37" s="128"/>
      <c r="BJ37" s="41"/>
    </row>
    <row r="38" spans="1:62" s="1" customFormat="1" ht="132" customHeight="1" x14ac:dyDescent="0.2">
      <c r="A38" s="6" t="s">
        <v>40</v>
      </c>
      <c r="B38" s="6" t="s">
        <v>63</v>
      </c>
      <c r="C38" s="35"/>
      <c r="D38" s="114">
        <f>(C38*22)-(C38*22*10%)</f>
        <v>0</v>
      </c>
      <c r="E38" s="128" t="s">
        <v>380</v>
      </c>
      <c r="F38" s="128"/>
      <c r="G38" s="128"/>
      <c r="H38" s="128"/>
      <c r="I38" s="128"/>
      <c r="J38" s="128"/>
      <c r="K38" s="128"/>
      <c r="L38" s="128"/>
    </row>
    <row r="39" spans="1:62" s="1" customFormat="1" ht="12.75" customHeight="1" x14ac:dyDescent="0.2">
      <c r="A39" s="6" t="s">
        <v>64</v>
      </c>
      <c r="B39" s="6" t="s">
        <v>62</v>
      </c>
      <c r="C39" s="6"/>
      <c r="D39" s="9" t="str">
        <f>IF(C19="LUCRO REAL",-(D38*9.25%),"R$ 0,00")</f>
        <v>R$ 0,00</v>
      </c>
      <c r="E39" s="142"/>
      <c r="F39" s="142"/>
      <c r="G39" s="142"/>
      <c r="H39" s="142"/>
      <c r="I39" s="142"/>
      <c r="J39" s="142"/>
      <c r="K39" s="142"/>
      <c r="L39" s="142"/>
    </row>
    <row r="40" spans="1:62" s="1" customFormat="1" ht="24.75" customHeight="1" x14ac:dyDescent="0.2">
      <c r="A40" s="6" t="s">
        <v>43</v>
      </c>
      <c r="B40" s="6" t="s">
        <v>65</v>
      </c>
      <c r="C40" s="112"/>
      <c r="D40" s="114">
        <f>C40/12</f>
        <v>0</v>
      </c>
      <c r="E40" s="143" t="s">
        <v>66</v>
      </c>
      <c r="F40" s="143"/>
      <c r="G40" s="143"/>
      <c r="H40" s="143"/>
      <c r="I40" s="143"/>
      <c r="J40" s="143"/>
      <c r="K40" s="143"/>
      <c r="L40" s="143"/>
    </row>
    <row r="41" spans="1:62" s="1" customFormat="1" ht="12.75" customHeight="1" x14ac:dyDescent="0.2">
      <c r="A41" s="6" t="s">
        <v>67</v>
      </c>
      <c r="B41" s="6" t="s">
        <v>62</v>
      </c>
      <c r="C41" s="125"/>
      <c r="D41" s="126" t="str">
        <f>IF(C19="LUCRO REAL",-(D40*9.25%),"R$ 0,00")</f>
        <v>R$ 0,00</v>
      </c>
      <c r="E41" s="144"/>
      <c r="F41" s="144"/>
      <c r="G41" s="144"/>
      <c r="H41" s="144"/>
      <c r="I41" s="144"/>
      <c r="J41" s="144"/>
      <c r="K41" s="144"/>
      <c r="L41" s="144"/>
    </row>
    <row r="42" spans="1:62" s="1" customFormat="1" ht="12.75" customHeight="1" x14ac:dyDescent="0.2">
      <c r="A42" s="6" t="s">
        <v>45</v>
      </c>
      <c r="B42" s="18" t="s">
        <v>68</v>
      </c>
      <c r="C42" s="113"/>
      <c r="D42" s="114">
        <f>C42/12</f>
        <v>0</v>
      </c>
      <c r="E42" s="143" t="s">
        <v>69</v>
      </c>
      <c r="F42" s="143"/>
      <c r="G42" s="143"/>
      <c r="H42" s="143"/>
      <c r="I42" s="143"/>
      <c r="J42" s="143"/>
      <c r="K42" s="143"/>
      <c r="L42" s="143"/>
    </row>
    <row r="43" spans="1:62" s="1" customFormat="1" ht="28.5" customHeight="1" x14ac:dyDescent="0.2">
      <c r="A43" s="42" t="s">
        <v>70</v>
      </c>
      <c r="B43" s="42"/>
      <c r="C43" s="43"/>
      <c r="D43" s="44">
        <f>SUM(D36:D42)</f>
        <v>0</v>
      </c>
      <c r="E43" s="145" t="s">
        <v>71</v>
      </c>
      <c r="F43" s="145"/>
      <c r="G43" s="145"/>
      <c r="H43" s="145"/>
      <c r="I43" s="145"/>
      <c r="J43" s="145"/>
      <c r="K43" s="145"/>
      <c r="L43" s="145"/>
    </row>
    <row r="44" spans="1:62" s="1" customFormat="1" ht="29.25" customHeight="1" x14ac:dyDescent="0.2">
      <c r="A44" s="2" t="s">
        <v>365</v>
      </c>
      <c r="B44" s="45"/>
      <c r="C44" s="45" t="s">
        <v>35</v>
      </c>
      <c r="D44" s="14"/>
      <c r="E44" s="146" t="s">
        <v>73</v>
      </c>
      <c r="F44" s="146"/>
      <c r="G44" s="146"/>
      <c r="H44" s="146"/>
      <c r="I44" s="146"/>
      <c r="J44" s="146"/>
      <c r="K44" s="146"/>
      <c r="L44" s="146"/>
    </row>
    <row r="45" spans="1:62" s="1" customFormat="1" ht="22.5" customHeight="1" x14ac:dyDescent="0.2">
      <c r="A45" s="6" t="s">
        <v>37</v>
      </c>
      <c r="B45" s="6" t="s">
        <v>74</v>
      </c>
      <c r="C45" s="35"/>
      <c r="D45" s="14"/>
      <c r="E45" s="128" t="s">
        <v>378</v>
      </c>
      <c r="F45" s="128"/>
      <c r="G45" s="128"/>
      <c r="H45" s="128"/>
      <c r="I45" s="128"/>
      <c r="J45" s="128"/>
      <c r="K45" s="128"/>
      <c r="L45" s="128"/>
      <c r="M45" s="117"/>
    </row>
    <row r="46" spans="1:62" s="1" customFormat="1" ht="12.75" customHeight="1" x14ac:dyDescent="0.2">
      <c r="A46" s="6" t="s">
        <v>61</v>
      </c>
      <c r="B46" s="6" t="s">
        <v>62</v>
      </c>
      <c r="C46" s="9" t="str">
        <f>IF(C19="LUCRO REAL",-(C45*9.25%),"R$ 0,00")</f>
        <v>R$ 0,00</v>
      </c>
      <c r="D46" s="14"/>
      <c r="E46" s="128"/>
      <c r="F46" s="128"/>
      <c r="G46" s="128"/>
      <c r="H46" s="128"/>
      <c r="I46" s="128"/>
      <c r="J46" s="128"/>
      <c r="K46" s="128"/>
      <c r="L46" s="128"/>
    </row>
    <row r="47" spans="1:62" s="1" customFormat="1" ht="12.75" customHeight="1" x14ac:dyDescent="0.2">
      <c r="A47" s="6" t="s">
        <v>40</v>
      </c>
      <c r="B47" s="6" t="s">
        <v>75</v>
      </c>
      <c r="C47" s="35"/>
      <c r="D47" s="14"/>
      <c r="E47" s="147" t="s">
        <v>374</v>
      </c>
      <c r="F47" s="147"/>
      <c r="G47" s="147"/>
      <c r="H47" s="147"/>
      <c r="I47" s="147"/>
      <c r="J47" s="147"/>
      <c r="K47" s="147"/>
      <c r="L47" s="147"/>
    </row>
    <row r="48" spans="1:62" s="1" customFormat="1" ht="11.25" customHeight="1" x14ac:dyDescent="0.2">
      <c r="A48" s="38" t="s">
        <v>76</v>
      </c>
      <c r="B48" s="39"/>
      <c r="C48" s="46">
        <f>C45+C46+C47</f>
        <v>0</v>
      </c>
      <c r="D48" s="123"/>
      <c r="E48" s="148" t="s">
        <v>376</v>
      </c>
      <c r="F48" s="148"/>
      <c r="G48" s="148"/>
      <c r="H48" s="148"/>
      <c r="I48" s="148"/>
      <c r="J48" s="148"/>
      <c r="K48" s="148"/>
      <c r="L48" s="148"/>
    </row>
    <row r="49" spans="1:29" s="1" customFormat="1" ht="20.25" customHeight="1" x14ac:dyDescent="0.2">
      <c r="A49" s="47" t="s">
        <v>78</v>
      </c>
      <c r="B49" s="47"/>
      <c r="C49" s="48"/>
      <c r="D49" s="123"/>
      <c r="E49" s="148"/>
      <c r="F49" s="148"/>
      <c r="G49" s="148"/>
      <c r="H49" s="148"/>
      <c r="I49" s="148"/>
      <c r="J49" s="148"/>
      <c r="K49" s="148"/>
      <c r="L49" s="148"/>
    </row>
    <row r="50" spans="1:29" s="1" customFormat="1" ht="44.25" customHeight="1" x14ac:dyDescent="0.2">
      <c r="A50" s="2" t="s">
        <v>79</v>
      </c>
      <c r="B50" s="45"/>
      <c r="C50" s="45" t="s">
        <v>80</v>
      </c>
      <c r="D50" s="2" t="s">
        <v>35</v>
      </c>
      <c r="E50" s="149" t="s">
        <v>81</v>
      </c>
      <c r="F50" s="149"/>
      <c r="G50" s="149"/>
      <c r="H50" s="149"/>
      <c r="I50" s="149"/>
      <c r="J50" s="149"/>
      <c r="K50" s="149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s="1" customFormat="1" ht="23.25" customHeight="1" x14ac:dyDescent="0.2">
      <c r="A51" s="6" t="s">
        <v>37</v>
      </c>
      <c r="B51" s="6" t="s">
        <v>82</v>
      </c>
      <c r="C51" s="49">
        <v>0.2</v>
      </c>
      <c r="D51" s="50">
        <f t="shared" ref="D51:D57" si="0">$C$34*C51</f>
        <v>0</v>
      </c>
      <c r="E51" s="150"/>
      <c r="F51" s="150"/>
      <c r="G51" s="150"/>
      <c r="H51" s="150"/>
      <c r="I51" s="150"/>
      <c r="J51" s="150"/>
      <c r="K51" s="150"/>
      <c r="L51" s="150"/>
      <c r="M51" s="20"/>
      <c r="N51" s="20"/>
    </row>
    <row r="52" spans="1:29" s="1" customFormat="1" ht="103.5" customHeight="1" x14ac:dyDescent="0.2">
      <c r="A52" s="6" t="s">
        <v>40</v>
      </c>
      <c r="B52" s="6" t="s">
        <v>83</v>
      </c>
      <c r="C52" s="49">
        <f>IF($C$19="SIMPLES",0%,1.5%)</f>
        <v>0</v>
      </c>
      <c r="D52" s="50">
        <f t="shared" si="0"/>
        <v>0</v>
      </c>
      <c r="E52" s="150"/>
      <c r="F52" s="150"/>
      <c r="G52" s="150"/>
      <c r="H52" s="150"/>
      <c r="I52" s="150"/>
      <c r="J52" s="150"/>
      <c r="K52" s="150"/>
      <c r="L52" s="150"/>
      <c r="M52" s="20"/>
      <c r="N52" s="20"/>
    </row>
    <row r="53" spans="1:29" s="1" customFormat="1" ht="109.5" customHeight="1" x14ac:dyDescent="0.2">
      <c r="A53" s="6" t="s">
        <v>43</v>
      </c>
      <c r="B53" s="6" t="s">
        <v>84</v>
      </c>
      <c r="C53" s="49">
        <f>IF($C$19="SIMPLES",0%,1%)</f>
        <v>0</v>
      </c>
      <c r="D53" s="50">
        <f t="shared" si="0"/>
        <v>0</v>
      </c>
      <c r="E53" s="150"/>
      <c r="F53" s="150"/>
      <c r="G53" s="150"/>
      <c r="H53" s="150"/>
      <c r="I53" s="150"/>
      <c r="J53" s="150"/>
      <c r="K53" s="150"/>
      <c r="L53" s="150"/>
      <c r="M53" s="20"/>
      <c r="N53" s="20"/>
    </row>
    <row r="54" spans="1:29" s="1" customFormat="1" ht="114.75" customHeight="1" x14ac:dyDescent="0.2">
      <c r="A54" s="6" t="s">
        <v>45</v>
      </c>
      <c r="B54" s="6" t="s">
        <v>85</v>
      </c>
      <c r="C54" s="49">
        <f>IF($C$19="SIMPLES",0%,0.2%)</f>
        <v>0</v>
      </c>
      <c r="D54" s="50">
        <f t="shared" si="0"/>
        <v>0</v>
      </c>
      <c r="E54" s="150"/>
      <c r="F54" s="150"/>
      <c r="G54" s="150"/>
      <c r="H54" s="150"/>
      <c r="I54" s="150"/>
      <c r="J54" s="150"/>
      <c r="K54" s="150"/>
      <c r="L54" s="150"/>
      <c r="M54" s="20"/>
      <c r="N54" s="20"/>
    </row>
    <row r="55" spans="1:29" s="1" customFormat="1" ht="136.5" customHeight="1" x14ac:dyDescent="0.2">
      <c r="A55" s="6" t="s">
        <v>47</v>
      </c>
      <c r="B55" s="6" t="s">
        <v>86</v>
      </c>
      <c r="C55" s="49">
        <f>IF($C$19="SIMPLES",0%,2.5%)</f>
        <v>0</v>
      </c>
      <c r="D55" s="50">
        <f t="shared" si="0"/>
        <v>0</v>
      </c>
      <c r="E55" s="150"/>
      <c r="F55" s="150"/>
      <c r="G55" s="150"/>
      <c r="H55" s="150"/>
      <c r="I55" s="150"/>
      <c r="J55" s="150"/>
      <c r="K55" s="150"/>
      <c r="L55" s="150"/>
      <c r="M55" s="20"/>
      <c r="N55" s="20"/>
    </row>
    <row r="56" spans="1:29" s="1" customFormat="1" ht="65.25" customHeight="1" x14ac:dyDescent="0.2">
      <c r="A56" s="6" t="s">
        <v>50</v>
      </c>
      <c r="B56" s="6" t="s">
        <v>87</v>
      </c>
      <c r="C56" s="49">
        <v>0.08</v>
      </c>
      <c r="D56" s="50">
        <f t="shared" si="0"/>
        <v>0</v>
      </c>
      <c r="E56" s="150"/>
      <c r="F56" s="150"/>
      <c r="G56" s="150"/>
      <c r="H56" s="150"/>
      <c r="I56" s="150"/>
      <c r="J56" s="150"/>
      <c r="K56" s="150"/>
      <c r="L56" s="150"/>
      <c r="M56" s="20"/>
      <c r="N56" s="20"/>
    </row>
    <row r="57" spans="1:29" s="1" customFormat="1" ht="105" customHeight="1" x14ac:dyDescent="0.2">
      <c r="A57" s="6" t="s">
        <v>52</v>
      </c>
      <c r="B57" s="6" t="s">
        <v>88</v>
      </c>
      <c r="C57" s="51">
        <v>0.01</v>
      </c>
      <c r="D57" s="50">
        <f t="shared" si="0"/>
        <v>0</v>
      </c>
      <c r="E57" s="142" t="s">
        <v>384</v>
      </c>
      <c r="F57" s="142"/>
      <c r="G57" s="142"/>
      <c r="H57" s="142"/>
      <c r="I57" s="142"/>
      <c r="J57" s="142"/>
      <c r="K57" s="142"/>
      <c r="L57" s="142"/>
      <c r="M57" s="20"/>
      <c r="N57" s="20"/>
    </row>
    <row r="58" spans="1:29" s="1" customFormat="1" ht="121.5" customHeight="1" x14ac:dyDescent="0.2">
      <c r="A58" s="6" t="s">
        <v>54</v>
      </c>
      <c r="B58" s="6" t="s">
        <v>89</v>
      </c>
      <c r="C58" s="49">
        <f>IF($C$19="SIMPLES",0%,0.6%)</f>
        <v>0</v>
      </c>
      <c r="D58" s="50">
        <f>$C$34*C58</f>
        <v>0</v>
      </c>
      <c r="E58" s="151"/>
      <c r="F58" s="151"/>
      <c r="G58" s="151"/>
      <c r="H58" s="151"/>
      <c r="I58" s="151"/>
      <c r="J58" s="151"/>
      <c r="K58" s="151"/>
      <c r="L58" s="151"/>
      <c r="M58" s="20"/>
      <c r="N58" s="20"/>
    </row>
    <row r="59" spans="1:29" s="1" customFormat="1" ht="32.25" customHeight="1" x14ac:dyDescent="0.2">
      <c r="A59" s="38" t="s">
        <v>76</v>
      </c>
      <c r="B59" s="52"/>
      <c r="C59" s="53">
        <f>SUM(C51:C58)</f>
        <v>0.29000000000000004</v>
      </c>
      <c r="D59" s="121">
        <f>SUM(D51:D58)</f>
        <v>0</v>
      </c>
      <c r="E59" s="152"/>
      <c r="F59" s="152"/>
      <c r="G59" s="152"/>
      <c r="H59" s="152"/>
      <c r="I59" s="152"/>
      <c r="J59" s="152"/>
      <c r="K59" s="152"/>
      <c r="L59" s="152"/>
    </row>
    <row r="60" spans="1:29" s="1" customFormat="1" ht="12.75" customHeight="1" x14ac:dyDescent="0.2">
      <c r="A60" s="2" t="s">
        <v>90</v>
      </c>
      <c r="B60" s="2"/>
      <c r="C60" s="47" t="s">
        <v>35</v>
      </c>
      <c r="D60" s="122"/>
      <c r="E60" s="153"/>
      <c r="F60" s="153"/>
      <c r="G60" s="153"/>
      <c r="H60" s="153"/>
      <c r="I60" s="153"/>
      <c r="J60" s="153"/>
      <c r="K60" s="153"/>
      <c r="L60" s="153"/>
    </row>
    <row r="61" spans="1:29" s="1" customFormat="1" ht="40.5" customHeight="1" x14ac:dyDescent="0.2">
      <c r="A61" s="6" t="s">
        <v>37</v>
      </c>
      <c r="B61" s="6" t="s">
        <v>370</v>
      </c>
      <c r="C61" s="55">
        <f>C34/12</f>
        <v>0</v>
      </c>
      <c r="D61" s="56"/>
      <c r="E61" s="154"/>
      <c r="F61" s="154"/>
      <c r="G61" s="154"/>
      <c r="H61" s="154"/>
      <c r="I61" s="154"/>
      <c r="J61" s="154"/>
      <c r="K61" s="154"/>
      <c r="L61" s="154"/>
      <c r="M61" s="20"/>
      <c r="N61" s="20"/>
      <c r="O61" s="20"/>
      <c r="P61" s="20"/>
      <c r="Q61" s="20"/>
      <c r="R61" s="20"/>
    </row>
    <row r="62" spans="1:29" s="1" customFormat="1" ht="72" customHeight="1" x14ac:dyDescent="0.2">
      <c r="A62" s="6" t="s">
        <v>40</v>
      </c>
      <c r="B62" s="6" t="s">
        <v>92</v>
      </c>
      <c r="C62" s="55">
        <f>C34/3/12</f>
        <v>0</v>
      </c>
      <c r="D62" s="56"/>
      <c r="E62" s="150"/>
      <c r="F62" s="150"/>
      <c r="G62" s="150"/>
      <c r="H62" s="150"/>
      <c r="I62" s="150"/>
      <c r="J62" s="150"/>
      <c r="K62" s="150"/>
      <c r="L62" s="150"/>
      <c r="M62" s="20"/>
      <c r="N62" s="20"/>
      <c r="O62" s="20"/>
      <c r="P62" s="20"/>
      <c r="Q62" s="20"/>
      <c r="R62" s="20"/>
    </row>
    <row r="63" spans="1:29" s="1" customFormat="1" ht="12.75" customHeight="1" x14ac:dyDescent="0.2">
      <c r="A63" s="6" t="s">
        <v>93</v>
      </c>
      <c r="B63" s="6"/>
      <c r="C63" s="55">
        <f>C61+C62</f>
        <v>0</v>
      </c>
      <c r="D63" s="56"/>
      <c r="E63" s="155"/>
      <c r="F63" s="155"/>
      <c r="G63" s="155"/>
      <c r="H63" s="155"/>
      <c r="I63" s="155"/>
      <c r="J63" s="155"/>
      <c r="K63" s="155"/>
      <c r="L63" s="155"/>
    </row>
    <row r="64" spans="1:29" s="1" customFormat="1" ht="33.75" customHeight="1" x14ac:dyDescent="0.2">
      <c r="A64" s="6" t="s">
        <v>43</v>
      </c>
      <c r="B64" s="6" t="s">
        <v>94</v>
      </c>
      <c r="C64" s="55">
        <f>C63*C59</f>
        <v>0</v>
      </c>
      <c r="D64" s="56"/>
      <c r="E64" s="151"/>
      <c r="F64" s="151"/>
      <c r="G64" s="151"/>
      <c r="H64" s="151"/>
      <c r="I64" s="151"/>
      <c r="J64" s="151"/>
      <c r="K64" s="151"/>
      <c r="L64" s="151"/>
      <c r="M64" s="20"/>
      <c r="N64" s="20"/>
      <c r="O64" s="20"/>
      <c r="P64" s="20"/>
      <c r="Q64" s="20"/>
      <c r="R64" s="20"/>
    </row>
    <row r="65" spans="1:18" s="1" customFormat="1" ht="12.75" customHeight="1" x14ac:dyDescent="0.2">
      <c r="A65" s="38" t="s">
        <v>76</v>
      </c>
      <c r="B65" s="57"/>
      <c r="C65" s="58">
        <f>C63+C64</f>
        <v>0</v>
      </c>
      <c r="D65" s="120"/>
      <c r="E65" s="156"/>
      <c r="F65" s="156"/>
      <c r="G65" s="156"/>
      <c r="H65" s="156"/>
      <c r="I65" s="156"/>
      <c r="J65" s="156"/>
      <c r="K65" s="156"/>
      <c r="L65" s="156"/>
    </row>
    <row r="66" spans="1:18" s="1" customFormat="1" ht="12.75" customHeight="1" x14ac:dyDescent="0.2">
      <c r="A66" s="2" t="s">
        <v>95</v>
      </c>
      <c r="B66" s="2"/>
      <c r="C66" s="47" t="s">
        <v>35</v>
      </c>
      <c r="D66" s="120"/>
      <c r="E66" s="153"/>
      <c r="F66" s="153"/>
      <c r="G66" s="153"/>
      <c r="H66" s="153"/>
      <c r="I66" s="153"/>
      <c r="J66" s="153"/>
      <c r="K66" s="153"/>
      <c r="L66" s="153"/>
    </row>
    <row r="67" spans="1:18" s="1" customFormat="1" ht="154.5" customHeight="1" x14ac:dyDescent="0.2">
      <c r="A67" s="6" t="s">
        <v>37</v>
      </c>
      <c r="B67" s="6" t="s">
        <v>96</v>
      </c>
      <c r="C67" s="55">
        <f>(((C34+C62)*(5/12))/12)*(12.04%)*(2%)</f>
        <v>0</v>
      </c>
      <c r="D67" s="56"/>
      <c r="E67" s="154"/>
      <c r="F67" s="154"/>
      <c r="G67" s="154"/>
      <c r="H67" s="154"/>
      <c r="I67" s="154"/>
      <c r="J67" s="154"/>
      <c r="K67" s="154"/>
      <c r="L67" s="154"/>
      <c r="M67" s="20"/>
      <c r="N67" s="20"/>
      <c r="O67" s="20"/>
      <c r="P67" s="20"/>
      <c r="Q67" s="20"/>
      <c r="R67" s="20"/>
    </row>
    <row r="68" spans="1:18" s="1" customFormat="1" ht="36.75" customHeight="1" x14ac:dyDescent="0.2">
      <c r="A68" s="6" t="s">
        <v>40</v>
      </c>
      <c r="B68" s="6" t="s">
        <v>97</v>
      </c>
      <c r="C68" s="55">
        <f>C67*C59</f>
        <v>0</v>
      </c>
      <c r="D68" s="56"/>
      <c r="E68" s="151"/>
      <c r="F68" s="151"/>
      <c r="G68" s="151"/>
      <c r="H68" s="151"/>
      <c r="I68" s="151"/>
      <c r="J68" s="151"/>
      <c r="K68" s="151"/>
      <c r="L68" s="151"/>
      <c r="M68" s="20"/>
      <c r="N68" s="20"/>
      <c r="O68" s="20"/>
      <c r="P68" s="20"/>
      <c r="Q68" s="20"/>
      <c r="R68" s="20"/>
    </row>
    <row r="69" spans="1:18" s="1" customFormat="1" ht="12.75" customHeight="1" x14ac:dyDescent="0.2">
      <c r="A69" s="38" t="s">
        <v>76</v>
      </c>
      <c r="B69" s="52"/>
      <c r="C69" s="58">
        <f>C67+C68</f>
        <v>0</v>
      </c>
      <c r="D69" s="120"/>
      <c r="E69" s="156"/>
      <c r="F69" s="156"/>
      <c r="G69" s="156"/>
      <c r="H69" s="156"/>
      <c r="I69" s="156"/>
      <c r="J69" s="156"/>
      <c r="K69" s="156"/>
      <c r="L69" s="156"/>
    </row>
    <row r="70" spans="1:18" s="1" customFormat="1" ht="33" customHeight="1" x14ac:dyDescent="0.2">
      <c r="A70" s="2" t="s">
        <v>98</v>
      </c>
      <c r="B70" s="2"/>
      <c r="C70" s="47" t="s">
        <v>35</v>
      </c>
      <c r="D70" s="56"/>
      <c r="E70" s="157"/>
      <c r="F70" s="157"/>
      <c r="G70" s="157"/>
      <c r="H70" s="157"/>
      <c r="I70" s="157"/>
      <c r="J70" s="157"/>
      <c r="K70" s="157"/>
      <c r="L70" s="157"/>
    </row>
    <row r="71" spans="1:18" s="1" customFormat="1" ht="81.75" customHeight="1" x14ac:dyDescent="0.2">
      <c r="A71" s="6" t="s">
        <v>37</v>
      </c>
      <c r="B71" s="6" t="s">
        <v>99</v>
      </c>
      <c r="C71" s="55">
        <f>C34/12*10%</f>
        <v>0</v>
      </c>
      <c r="D71" s="56"/>
      <c r="E71" s="150"/>
      <c r="F71" s="150"/>
      <c r="G71" s="150"/>
      <c r="H71" s="150"/>
      <c r="I71" s="150"/>
      <c r="J71" s="150"/>
      <c r="K71" s="150"/>
      <c r="L71" s="150"/>
      <c r="M71" s="20"/>
      <c r="N71" s="20"/>
      <c r="O71" s="20"/>
      <c r="P71" s="20"/>
      <c r="Q71" s="20"/>
      <c r="R71" s="20"/>
    </row>
    <row r="72" spans="1:18" s="1" customFormat="1" ht="21" customHeight="1" x14ac:dyDescent="0.2">
      <c r="A72" s="6" t="s">
        <v>40</v>
      </c>
      <c r="B72" s="6" t="s">
        <v>100</v>
      </c>
      <c r="C72" s="55">
        <f>C71*C56</f>
        <v>0</v>
      </c>
      <c r="D72" s="56"/>
      <c r="E72" s="150"/>
      <c r="F72" s="150"/>
      <c r="G72" s="150"/>
      <c r="H72" s="150"/>
      <c r="I72" s="150"/>
      <c r="J72" s="150"/>
      <c r="K72" s="150"/>
      <c r="L72" s="150"/>
      <c r="M72" s="20"/>
      <c r="N72" s="20"/>
      <c r="O72" s="20"/>
      <c r="P72" s="20"/>
      <c r="Q72" s="20"/>
      <c r="R72" s="20"/>
    </row>
    <row r="73" spans="1:18" s="1" customFormat="1" ht="119.25" customHeight="1" x14ac:dyDescent="0.2">
      <c r="A73" s="6" t="s">
        <v>43</v>
      </c>
      <c r="B73" s="6" t="s">
        <v>101</v>
      </c>
      <c r="C73" s="55">
        <f>(C34*40%*10%*8%)+(C34*10%*8%*10%)</f>
        <v>0</v>
      </c>
      <c r="D73" s="56"/>
      <c r="E73" s="150"/>
      <c r="F73" s="150"/>
      <c r="G73" s="150"/>
      <c r="H73" s="150"/>
      <c r="I73" s="150"/>
      <c r="J73" s="150"/>
      <c r="K73" s="150"/>
      <c r="L73" s="150"/>
      <c r="M73" s="20"/>
      <c r="N73" s="20"/>
      <c r="O73" s="20"/>
      <c r="P73" s="20"/>
      <c r="Q73" s="20"/>
      <c r="R73" s="20"/>
    </row>
    <row r="74" spans="1:18" s="1" customFormat="1" ht="117.75" customHeight="1" x14ac:dyDescent="0.2">
      <c r="A74" s="6" t="s">
        <v>45</v>
      </c>
      <c r="B74" s="6" t="s">
        <v>102</v>
      </c>
      <c r="C74" s="55">
        <f>(C34/30/12)*7*2%</f>
        <v>0</v>
      </c>
      <c r="D74" s="56"/>
      <c r="E74" s="150"/>
      <c r="F74" s="150"/>
      <c r="G74" s="150"/>
      <c r="H74" s="150"/>
      <c r="I74" s="150"/>
      <c r="J74" s="150"/>
      <c r="K74" s="150"/>
      <c r="L74" s="150"/>
      <c r="M74" s="20"/>
      <c r="N74" s="20"/>
      <c r="O74" s="20"/>
      <c r="P74" s="20"/>
      <c r="Q74" s="20"/>
      <c r="R74" s="20"/>
    </row>
    <row r="75" spans="1:18" s="1" customFormat="1" ht="37.5" customHeight="1" x14ac:dyDescent="0.2">
      <c r="A75" s="6" t="s">
        <v>47</v>
      </c>
      <c r="B75" s="6" t="s">
        <v>103</v>
      </c>
      <c r="C75" s="55">
        <f>C74*C59</f>
        <v>0</v>
      </c>
      <c r="D75" s="56"/>
      <c r="E75" s="150"/>
      <c r="F75" s="150"/>
      <c r="G75" s="150"/>
      <c r="H75" s="150"/>
      <c r="I75" s="150"/>
      <c r="J75" s="150"/>
      <c r="K75" s="150"/>
      <c r="L75" s="150"/>
      <c r="M75" s="20"/>
      <c r="N75" s="20"/>
      <c r="O75" s="20"/>
      <c r="P75" s="20"/>
      <c r="Q75" s="20"/>
      <c r="R75" s="20"/>
    </row>
    <row r="76" spans="1:18" s="1" customFormat="1" ht="73.5" customHeight="1" x14ac:dyDescent="0.2">
      <c r="A76" s="6" t="s">
        <v>50</v>
      </c>
      <c r="B76" s="6" t="s">
        <v>104</v>
      </c>
      <c r="C76" s="55">
        <f>(C34*40%*8%*2%)+(C34*10%*8%*2%)</f>
        <v>0</v>
      </c>
      <c r="D76" s="56"/>
      <c r="E76" s="150"/>
      <c r="F76" s="150"/>
      <c r="G76" s="150"/>
      <c r="H76" s="150"/>
      <c r="I76" s="150"/>
      <c r="J76" s="150"/>
      <c r="K76" s="150"/>
      <c r="L76" s="150"/>
      <c r="M76" s="20"/>
      <c r="N76" s="20"/>
      <c r="O76" s="20"/>
      <c r="P76" s="20"/>
      <c r="Q76" s="20"/>
      <c r="R76" s="20"/>
    </row>
    <row r="77" spans="1:18" s="1" customFormat="1" ht="12.75" customHeight="1" x14ac:dyDescent="0.2">
      <c r="A77" s="38" t="s">
        <v>76</v>
      </c>
      <c r="B77" s="57"/>
      <c r="C77" s="58">
        <f>SUM(C71:C76)</f>
        <v>0</v>
      </c>
      <c r="D77" s="56"/>
      <c r="E77" s="155"/>
      <c r="F77" s="155"/>
      <c r="G77" s="155"/>
      <c r="H77" s="155"/>
      <c r="I77" s="155"/>
      <c r="J77" s="155"/>
      <c r="K77" s="155"/>
      <c r="L77" s="155"/>
    </row>
    <row r="78" spans="1:18" s="1" customFormat="1" ht="12.75" customHeight="1" x14ac:dyDescent="0.2">
      <c r="A78" s="2" t="s">
        <v>105</v>
      </c>
      <c r="B78" s="2"/>
      <c r="C78" s="47" t="s">
        <v>35</v>
      </c>
      <c r="D78" s="56"/>
      <c r="E78" s="139"/>
      <c r="F78" s="139"/>
      <c r="G78" s="139"/>
      <c r="H78" s="139"/>
      <c r="I78" s="139"/>
      <c r="J78" s="139"/>
      <c r="K78" s="139"/>
      <c r="L78" s="139"/>
    </row>
    <row r="79" spans="1:18" s="1" customFormat="1" ht="152.25" customHeight="1" x14ac:dyDescent="0.2">
      <c r="A79" s="6" t="s">
        <v>37</v>
      </c>
      <c r="B79" s="6" t="s">
        <v>106</v>
      </c>
      <c r="C79" s="55">
        <f>C34/12</f>
        <v>0</v>
      </c>
      <c r="D79" s="56"/>
      <c r="E79" s="150"/>
      <c r="F79" s="150"/>
      <c r="G79" s="150"/>
      <c r="H79" s="150"/>
      <c r="I79" s="150"/>
      <c r="J79" s="150"/>
      <c r="K79" s="150"/>
      <c r="L79" s="150"/>
      <c r="M79" s="20"/>
      <c r="N79" s="20"/>
      <c r="O79" s="20"/>
      <c r="P79" s="20"/>
      <c r="Q79" s="20"/>
      <c r="R79" s="20"/>
    </row>
    <row r="80" spans="1:18" s="1" customFormat="1" ht="173.25" customHeight="1" x14ac:dyDescent="0.2">
      <c r="A80" s="6" t="s">
        <v>40</v>
      </c>
      <c r="B80" s="6" t="s">
        <v>107</v>
      </c>
      <c r="C80" s="55">
        <f>C34*1.656%</f>
        <v>0</v>
      </c>
      <c r="D80" s="56"/>
      <c r="E80" s="150"/>
      <c r="F80" s="150"/>
      <c r="G80" s="150"/>
      <c r="H80" s="150"/>
      <c r="I80" s="150"/>
      <c r="J80" s="150"/>
      <c r="K80" s="150"/>
      <c r="L80" s="150"/>
      <c r="M80" s="20"/>
      <c r="N80" s="20"/>
      <c r="O80" s="20"/>
      <c r="P80" s="20"/>
      <c r="Q80" s="20"/>
      <c r="R80" s="20"/>
    </row>
    <row r="81" spans="1:18" s="1" customFormat="1" ht="174" customHeight="1" x14ac:dyDescent="0.2">
      <c r="A81" s="6" t="s">
        <v>43</v>
      </c>
      <c r="B81" s="6" t="s">
        <v>108</v>
      </c>
      <c r="C81" s="55">
        <f>C34/30/12*5*1.5%*87.96%</f>
        <v>0</v>
      </c>
      <c r="D81" s="56"/>
      <c r="E81" s="150"/>
      <c r="F81" s="150"/>
      <c r="G81" s="150"/>
      <c r="H81" s="150"/>
      <c r="I81" s="150"/>
      <c r="J81" s="150"/>
      <c r="K81" s="150"/>
      <c r="L81" s="150"/>
      <c r="M81" s="20"/>
      <c r="N81" s="20"/>
      <c r="O81" s="20"/>
      <c r="P81" s="20"/>
      <c r="Q81" s="20"/>
      <c r="R81" s="20"/>
    </row>
    <row r="82" spans="1:18" s="1" customFormat="1" ht="107.25" customHeight="1" x14ac:dyDescent="0.2">
      <c r="A82" s="6" t="s">
        <v>45</v>
      </c>
      <c r="B82" s="6" t="s">
        <v>109</v>
      </c>
      <c r="C82" s="55">
        <f>C34*0.278%</f>
        <v>0</v>
      </c>
      <c r="D82" s="56"/>
      <c r="E82" s="150"/>
      <c r="F82" s="150"/>
      <c r="G82" s="150"/>
      <c r="H82" s="150"/>
      <c r="I82" s="150"/>
      <c r="J82" s="150"/>
      <c r="K82" s="150"/>
      <c r="L82" s="150"/>
      <c r="M82" s="20"/>
      <c r="N82" s="20"/>
      <c r="O82" s="20"/>
      <c r="P82" s="20"/>
      <c r="Q82" s="20"/>
      <c r="R82" s="20"/>
    </row>
    <row r="83" spans="1:18" s="1" customFormat="1" ht="170.25" customHeight="1" x14ac:dyDescent="0.2">
      <c r="A83" s="6" t="s">
        <v>47</v>
      </c>
      <c r="B83" s="6" t="s">
        <v>110</v>
      </c>
      <c r="C83" s="55">
        <f>C34*0.032%</f>
        <v>0</v>
      </c>
      <c r="D83" s="56"/>
      <c r="E83" s="150"/>
      <c r="F83" s="150"/>
      <c r="G83" s="150"/>
      <c r="H83" s="150"/>
      <c r="I83" s="150"/>
      <c r="J83" s="150"/>
      <c r="K83" s="150"/>
      <c r="L83" s="150"/>
      <c r="M83" s="20"/>
      <c r="N83" s="20"/>
      <c r="O83" s="20"/>
      <c r="P83" s="20"/>
      <c r="Q83" s="20"/>
      <c r="R83" s="20"/>
    </row>
    <row r="84" spans="1:18" s="1" customFormat="1" ht="57.75" customHeight="1" x14ac:dyDescent="0.2">
      <c r="A84" s="6" t="s">
        <v>50</v>
      </c>
      <c r="B84" s="6" t="s">
        <v>55</v>
      </c>
      <c r="C84" s="59"/>
      <c r="D84" s="56"/>
      <c r="E84" s="158" t="s">
        <v>347</v>
      </c>
      <c r="F84" s="158"/>
      <c r="G84" s="158"/>
      <c r="H84" s="158"/>
      <c r="I84" s="158"/>
      <c r="J84" s="158"/>
      <c r="K84" s="158"/>
      <c r="L84" s="158"/>
      <c r="M84" s="20"/>
      <c r="N84" s="20"/>
      <c r="O84" s="20"/>
      <c r="P84" s="20"/>
      <c r="Q84" s="20"/>
      <c r="R84" s="20"/>
    </row>
    <row r="85" spans="1:18" s="1" customFormat="1" ht="11.25" customHeight="1" x14ac:dyDescent="0.2">
      <c r="A85" s="6" t="s">
        <v>93</v>
      </c>
      <c r="B85" s="60"/>
      <c r="C85" s="55">
        <f>SUM(C79:C84)</f>
        <v>0</v>
      </c>
      <c r="D85" s="56"/>
      <c r="E85" s="61"/>
      <c r="F85" s="62"/>
      <c r="G85" s="62"/>
      <c r="H85" s="62"/>
      <c r="I85" s="62"/>
      <c r="J85" s="62"/>
      <c r="K85" s="62"/>
      <c r="L85" s="63"/>
    </row>
    <row r="86" spans="1:18" s="1" customFormat="1" ht="11.25" customHeight="1" x14ac:dyDescent="0.2">
      <c r="A86" s="6" t="s">
        <v>52</v>
      </c>
      <c r="B86" s="6" t="s">
        <v>111</v>
      </c>
      <c r="C86" s="55">
        <f>C85*C59</f>
        <v>0</v>
      </c>
      <c r="D86" s="56"/>
      <c r="E86" s="155"/>
      <c r="F86" s="155"/>
      <c r="G86" s="155"/>
      <c r="H86" s="155"/>
      <c r="I86" s="155"/>
      <c r="J86" s="155"/>
      <c r="K86" s="155"/>
      <c r="L86" s="155"/>
    </row>
    <row r="87" spans="1:18" s="1" customFormat="1" ht="12.75" customHeight="1" x14ac:dyDescent="0.2">
      <c r="A87" s="38" t="s">
        <v>76</v>
      </c>
      <c r="B87" s="52"/>
      <c r="C87" s="58">
        <f>C85+C86</f>
        <v>0</v>
      </c>
      <c r="D87" s="64"/>
      <c r="E87" s="155"/>
      <c r="F87" s="155"/>
      <c r="G87" s="155"/>
      <c r="H87" s="155"/>
      <c r="I87" s="155"/>
      <c r="J87" s="155"/>
      <c r="K87" s="155"/>
      <c r="L87" s="155"/>
    </row>
    <row r="88" spans="1:18" s="1" customFormat="1" ht="12.75" customHeight="1" x14ac:dyDescent="0.2">
      <c r="A88" s="65" t="s">
        <v>112</v>
      </c>
      <c r="B88" s="65"/>
      <c r="C88" s="65" t="s">
        <v>35</v>
      </c>
      <c r="D88" s="66" t="s">
        <v>113</v>
      </c>
      <c r="E88" s="159"/>
      <c r="F88" s="159"/>
      <c r="G88" s="159"/>
      <c r="H88" s="159"/>
      <c r="I88" s="159"/>
      <c r="J88" s="159"/>
      <c r="K88" s="159"/>
      <c r="L88" s="159"/>
    </row>
    <row r="89" spans="1:18" s="1" customFormat="1" ht="12.75" customHeight="1" x14ac:dyDescent="0.2">
      <c r="A89" s="67" t="s">
        <v>114</v>
      </c>
      <c r="B89" s="68" t="s">
        <v>115</v>
      </c>
      <c r="C89" s="69">
        <f>C65</f>
        <v>0</v>
      </c>
      <c r="D89" s="34"/>
      <c r="E89" s="155"/>
      <c r="F89" s="155"/>
      <c r="G89" s="155"/>
      <c r="H89" s="155"/>
      <c r="I89" s="155"/>
      <c r="J89" s="155"/>
      <c r="K89" s="155"/>
      <c r="L89" s="155"/>
    </row>
    <row r="90" spans="1:18" s="1" customFormat="1" ht="12.75" customHeight="1" x14ac:dyDescent="0.2">
      <c r="A90" s="67" t="s">
        <v>116</v>
      </c>
      <c r="B90" s="68" t="s">
        <v>117</v>
      </c>
      <c r="C90" s="69">
        <f>D59</f>
        <v>0</v>
      </c>
      <c r="D90" s="34"/>
      <c r="E90" s="155"/>
      <c r="F90" s="155"/>
      <c r="G90" s="155"/>
      <c r="H90" s="155"/>
      <c r="I90" s="155"/>
      <c r="J90" s="155"/>
      <c r="K90" s="155"/>
      <c r="L90" s="155"/>
    </row>
    <row r="91" spans="1:18" s="1" customFormat="1" ht="12.75" customHeight="1" x14ac:dyDescent="0.2">
      <c r="A91" s="67" t="s">
        <v>118</v>
      </c>
      <c r="B91" s="68" t="s">
        <v>96</v>
      </c>
      <c r="C91" s="69">
        <f>C69</f>
        <v>0</v>
      </c>
      <c r="D91" s="34"/>
      <c r="E91" s="155"/>
      <c r="F91" s="155"/>
      <c r="G91" s="155"/>
      <c r="H91" s="155"/>
      <c r="I91" s="155"/>
      <c r="J91" s="155"/>
      <c r="K91" s="155"/>
      <c r="L91" s="155"/>
    </row>
    <row r="92" spans="1:18" s="1" customFormat="1" ht="12.75" customHeight="1" x14ac:dyDescent="0.2">
      <c r="A92" s="67" t="s">
        <v>119</v>
      </c>
      <c r="B92" s="68" t="s">
        <v>120</v>
      </c>
      <c r="C92" s="69">
        <f>C77</f>
        <v>0</v>
      </c>
      <c r="D92" s="34"/>
      <c r="E92" s="155"/>
      <c r="F92" s="155"/>
      <c r="G92" s="155"/>
      <c r="H92" s="155"/>
      <c r="I92" s="155"/>
      <c r="J92" s="155"/>
      <c r="K92" s="155"/>
      <c r="L92" s="155"/>
    </row>
    <row r="93" spans="1:18" s="1" customFormat="1" ht="12.75" customHeight="1" x14ac:dyDescent="0.2">
      <c r="A93" s="67" t="s">
        <v>121</v>
      </c>
      <c r="B93" s="68" t="s">
        <v>122</v>
      </c>
      <c r="C93" s="69">
        <f>C87</f>
        <v>0</v>
      </c>
      <c r="D93" s="34"/>
      <c r="E93" s="155"/>
      <c r="F93" s="155"/>
      <c r="G93" s="155"/>
      <c r="H93" s="155"/>
      <c r="I93" s="155"/>
      <c r="J93" s="155"/>
      <c r="K93" s="155"/>
      <c r="L93" s="155"/>
    </row>
    <row r="94" spans="1:18" s="1" customFormat="1" ht="12.75" customHeight="1" x14ac:dyDescent="0.2">
      <c r="A94" s="67" t="s">
        <v>123</v>
      </c>
      <c r="B94" s="68" t="s">
        <v>55</v>
      </c>
      <c r="C94" s="70">
        <v>0</v>
      </c>
      <c r="D94" s="34"/>
      <c r="E94" s="155"/>
      <c r="F94" s="155"/>
      <c r="G94" s="155"/>
      <c r="H94" s="155"/>
      <c r="I94" s="155"/>
      <c r="J94" s="155"/>
      <c r="K94" s="155"/>
      <c r="L94" s="155"/>
    </row>
    <row r="95" spans="1:18" s="1" customFormat="1" ht="12.75" customHeight="1" x14ac:dyDescent="0.2">
      <c r="A95" s="38" t="s">
        <v>76</v>
      </c>
      <c r="B95" s="57"/>
      <c r="C95" s="71">
        <f>SUM(C89:C94)</f>
        <v>0</v>
      </c>
      <c r="D95" s="26"/>
      <c r="E95" s="155"/>
      <c r="F95" s="155"/>
      <c r="G95" s="155"/>
      <c r="H95" s="155"/>
      <c r="I95" s="155"/>
      <c r="J95" s="155"/>
      <c r="K95" s="155"/>
      <c r="L95" s="155"/>
    </row>
    <row r="96" spans="1:18" s="1" customFormat="1" ht="12.75" customHeight="1" x14ac:dyDescent="0.2">
      <c r="A96" s="2" t="s">
        <v>124</v>
      </c>
      <c r="B96" s="2"/>
      <c r="C96" s="2" t="s">
        <v>80</v>
      </c>
      <c r="D96" s="2" t="s">
        <v>35</v>
      </c>
      <c r="E96" s="139"/>
      <c r="F96" s="139"/>
      <c r="G96" s="139"/>
      <c r="H96" s="139"/>
      <c r="I96" s="139"/>
      <c r="J96" s="139"/>
      <c r="K96" s="139"/>
      <c r="L96" s="139"/>
    </row>
    <row r="97" spans="1:21" s="1" customFormat="1" ht="152.25" customHeight="1" x14ac:dyDescent="0.2">
      <c r="A97" s="6" t="s">
        <v>37</v>
      </c>
      <c r="B97" s="6" t="s">
        <v>125</v>
      </c>
      <c r="C97" s="72"/>
      <c r="D97" s="50">
        <f>(C9+D43+C48+C95)*C97</f>
        <v>0</v>
      </c>
      <c r="E97" s="142" t="s">
        <v>345</v>
      </c>
      <c r="F97" s="142"/>
      <c r="G97" s="142"/>
      <c r="H97" s="142"/>
      <c r="I97" s="142"/>
      <c r="J97" s="142"/>
      <c r="K97" s="142"/>
      <c r="L97" s="142"/>
      <c r="M97" s="20"/>
      <c r="N97" s="20"/>
    </row>
    <row r="98" spans="1:21" s="1" customFormat="1" ht="45" customHeight="1" x14ac:dyDescent="0.2">
      <c r="A98" s="6" t="s">
        <v>40</v>
      </c>
      <c r="B98" s="6" t="s">
        <v>126</v>
      </c>
      <c r="C98" s="72"/>
      <c r="D98" s="50">
        <f>(C9+D43+C48+C95+D97)*C98</f>
        <v>0</v>
      </c>
      <c r="E98" s="142" t="s">
        <v>345</v>
      </c>
      <c r="F98" s="142"/>
      <c r="G98" s="142"/>
      <c r="H98" s="142"/>
      <c r="I98" s="142"/>
      <c r="J98" s="142"/>
      <c r="K98" s="142"/>
      <c r="L98" s="142"/>
      <c r="M98" s="20"/>
      <c r="N98" s="20"/>
    </row>
    <row r="99" spans="1:21" s="1" customFormat="1" ht="30.75" customHeight="1" x14ac:dyDescent="0.2">
      <c r="A99" s="6" t="s">
        <v>127</v>
      </c>
      <c r="B99" s="60"/>
      <c r="C99" s="73">
        <f>C97+C98</f>
        <v>0</v>
      </c>
      <c r="D99" s="50">
        <f>D97+D98</f>
        <v>0</v>
      </c>
      <c r="E99" s="155"/>
      <c r="F99" s="155"/>
      <c r="G99" s="155"/>
      <c r="H99" s="155"/>
      <c r="I99" s="155"/>
      <c r="J99" s="155"/>
      <c r="K99" s="155"/>
      <c r="L99" s="155"/>
    </row>
    <row r="100" spans="1:21" s="1" customFormat="1" ht="37.5" customHeight="1" x14ac:dyDescent="0.2">
      <c r="A100" s="6" t="s">
        <v>128</v>
      </c>
      <c r="B100" s="6"/>
      <c r="C100" s="6"/>
      <c r="D100" s="50">
        <f>(C9+D43+C48+C95+D97+D98)</f>
        <v>0</v>
      </c>
      <c r="E100" s="150"/>
      <c r="F100" s="150"/>
      <c r="G100" s="150"/>
      <c r="H100" s="150"/>
      <c r="I100" s="150"/>
      <c r="J100" s="150"/>
      <c r="K100" s="150"/>
      <c r="L100" s="150"/>
      <c r="M100" s="20"/>
      <c r="N100" s="20"/>
    </row>
    <row r="101" spans="1:21" s="1" customFormat="1" ht="37.5" customHeight="1" x14ac:dyDescent="0.2">
      <c r="A101" s="6" t="s">
        <v>129</v>
      </c>
      <c r="B101" s="6"/>
      <c r="C101" s="6"/>
      <c r="D101" s="50">
        <f>(D100)/(1-C109)</f>
        <v>0</v>
      </c>
      <c r="E101" s="150"/>
      <c r="F101" s="150"/>
      <c r="G101" s="150"/>
      <c r="H101" s="150"/>
      <c r="I101" s="150"/>
      <c r="J101" s="150"/>
      <c r="K101" s="150"/>
      <c r="L101" s="150"/>
      <c r="M101" s="20"/>
      <c r="N101" s="20"/>
    </row>
    <row r="102" spans="1:21" s="1" customFormat="1" ht="87.75" customHeight="1" x14ac:dyDescent="0.2">
      <c r="A102" s="6" t="s">
        <v>43</v>
      </c>
      <c r="B102" s="6" t="s">
        <v>130</v>
      </c>
      <c r="C102" s="6"/>
      <c r="D102" s="6"/>
      <c r="E102" s="150"/>
      <c r="F102" s="150"/>
      <c r="G102" s="150"/>
      <c r="H102" s="150"/>
      <c r="I102" s="150"/>
      <c r="J102" s="150"/>
      <c r="K102" s="150"/>
      <c r="L102" s="15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s="1" customFormat="1" ht="41.25" customHeight="1" x14ac:dyDescent="0.2">
      <c r="A103" s="6" t="s">
        <v>131</v>
      </c>
      <c r="B103" s="6" t="s">
        <v>132</v>
      </c>
      <c r="C103" s="6"/>
      <c r="D103" s="6"/>
      <c r="E103" s="150"/>
      <c r="F103" s="150"/>
      <c r="G103" s="150"/>
      <c r="H103" s="150"/>
      <c r="I103" s="150"/>
      <c r="J103" s="150"/>
      <c r="K103" s="150"/>
      <c r="L103" s="15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s="1" customFormat="1" ht="18" customHeight="1" x14ac:dyDescent="0.2">
      <c r="A104" s="6"/>
      <c r="B104" s="6" t="s">
        <v>133</v>
      </c>
      <c r="C104" s="49">
        <f>IF($C$19="LUCRO REAL","1,65%",IF($C$19="LUCRO PRESUMIDO/ARBITRADO","0,65%",IF($C$19="SIMPLES",D21,"")))</f>
        <v>0</v>
      </c>
      <c r="D104" s="50">
        <f>D101*C104</f>
        <v>0</v>
      </c>
      <c r="E104" s="155"/>
      <c r="F104" s="155"/>
      <c r="G104" s="155"/>
      <c r="H104" s="155"/>
      <c r="I104" s="155"/>
      <c r="J104" s="155"/>
      <c r="K104" s="155"/>
      <c r="L104" s="155"/>
    </row>
    <row r="105" spans="1:21" s="1" customFormat="1" ht="21.75" customHeight="1" x14ac:dyDescent="0.2">
      <c r="A105" s="6"/>
      <c r="B105" s="6" t="s">
        <v>134</v>
      </c>
      <c r="C105" s="49">
        <f>IF($C$19="LUCRO REAL","7,6%",IF($C$19="LUCRO PRESUMIDO/ARBITRADO","3%",IF($C$19="SIMPLES",D22,"")))</f>
        <v>0</v>
      </c>
      <c r="D105" s="50">
        <f>D101*C105</f>
        <v>0</v>
      </c>
      <c r="E105" s="155"/>
      <c r="F105" s="155"/>
      <c r="G105" s="155"/>
      <c r="H105" s="155"/>
      <c r="I105" s="155"/>
      <c r="J105" s="155"/>
      <c r="K105" s="155"/>
      <c r="L105" s="155"/>
    </row>
    <row r="106" spans="1:21" s="1" customFormat="1" ht="24" customHeight="1" x14ac:dyDescent="0.2">
      <c r="A106" s="6" t="s">
        <v>135</v>
      </c>
      <c r="B106" s="6" t="s">
        <v>136</v>
      </c>
      <c r="C106" s="74"/>
      <c r="D106" s="75">
        <f>C106*D101</f>
        <v>0</v>
      </c>
      <c r="E106" s="128" t="s">
        <v>358</v>
      </c>
      <c r="F106" s="128"/>
      <c r="G106" s="128"/>
      <c r="H106" s="128"/>
      <c r="I106" s="128"/>
      <c r="J106" s="128"/>
      <c r="K106" s="128"/>
      <c r="L106" s="128"/>
    </row>
    <row r="107" spans="1:21" s="1" customFormat="1" ht="21" customHeight="1" x14ac:dyDescent="0.2">
      <c r="A107" s="6" t="s">
        <v>137</v>
      </c>
      <c r="B107" s="6" t="s">
        <v>138</v>
      </c>
      <c r="C107" s="49">
        <f>IF($C$19="LUCRO REAL","5%",IF($C$19="LUCRO PRESUMIDO/ARBITRADO","5%",IF($C$19="SIMPLES",D23,"")))</f>
        <v>0</v>
      </c>
      <c r="D107" s="50">
        <f>D101*C107</f>
        <v>0</v>
      </c>
      <c r="E107" s="128"/>
      <c r="F107" s="128"/>
      <c r="G107" s="128"/>
      <c r="H107" s="128"/>
      <c r="I107" s="128"/>
      <c r="J107" s="128"/>
      <c r="K107" s="128"/>
      <c r="L107" s="128"/>
    </row>
    <row r="108" spans="1:21" s="1" customFormat="1" ht="43.5" customHeight="1" x14ac:dyDescent="0.2">
      <c r="A108" s="6" t="s">
        <v>139</v>
      </c>
      <c r="B108" s="6" t="s">
        <v>140</v>
      </c>
      <c r="C108" s="112"/>
      <c r="D108" s="60"/>
      <c r="E108" s="128" t="s">
        <v>347</v>
      </c>
      <c r="F108" s="128"/>
      <c r="G108" s="128"/>
      <c r="H108" s="128"/>
      <c r="I108" s="128"/>
      <c r="J108" s="128"/>
      <c r="K108" s="128"/>
      <c r="L108" s="128"/>
    </row>
    <row r="109" spans="1:21" s="1" customFormat="1" ht="25.5" customHeight="1" x14ac:dyDescent="0.2">
      <c r="A109" s="6" t="s">
        <v>141</v>
      </c>
      <c r="B109" s="60"/>
      <c r="C109" s="49">
        <f>C104+C105+C106+C107+C108</f>
        <v>0</v>
      </c>
      <c r="D109" s="76">
        <f>D101*C109</f>
        <v>0</v>
      </c>
      <c r="E109" s="128"/>
      <c r="F109" s="128"/>
      <c r="G109" s="128"/>
      <c r="H109" s="128"/>
      <c r="I109" s="128"/>
      <c r="J109" s="128"/>
      <c r="K109" s="128"/>
      <c r="L109" s="128"/>
    </row>
    <row r="110" spans="1:21" s="1" customFormat="1" ht="35.25" customHeight="1" x14ac:dyDescent="0.2">
      <c r="A110" s="38" t="s">
        <v>76</v>
      </c>
      <c r="B110" s="39"/>
      <c r="C110" s="77">
        <f>C99+C109</f>
        <v>0</v>
      </c>
      <c r="D110" s="71">
        <f>D99+D109</f>
        <v>0</v>
      </c>
      <c r="E110" s="128"/>
      <c r="F110" s="128"/>
      <c r="G110" s="128"/>
      <c r="H110" s="128"/>
      <c r="I110" s="128"/>
      <c r="J110" s="128"/>
      <c r="K110" s="128"/>
      <c r="L110" s="128"/>
    </row>
    <row r="111" spans="1:21" s="1" customFormat="1" ht="12.75" customHeight="1" x14ac:dyDescent="0.2">
      <c r="A111" s="65" t="s">
        <v>142</v>
      </c>
      <c r="B111" s="65"/>
      <c r="C111" s="65" t="s">
        <v>143</v>
      </c>
      <c r="D111" s="65" t="s">
        <v>113</v>
      </c>
      <c r="E111" s="159"/>
      <c r="F111" s="159"/>
      <c r="G111" s="159"/>
      <c r="H111" s="159"/>
      <c r="I111" s="159"/>
      <c r="J111" s="159"/>
      <c r="K111" s="159"/>
      <c r="L111" s="159"/>
    </row>
    <row r="112" spans="1:21" s="1" customFormat="1" ht="12.75" customHeight="1" x14ac:dyDescent="0.2">
      <c r="A112" s="68" t="s">
        <v>37</v>
      </c>
      <c r="B112" s="68" t="s">
        <v>144</v>
      </c>
      <c r="C112" s="78">
        <f>C34</f>
        <v>0</v>
      </c>
      <c r="D112" s="34"/>
      <c r="E112" s="155"/>
      <c r="F112" s="155"/>
      <c r="G112" s="155"/>
      <c r="H112" s="155"/>
      <c r="I112" s="155"/>
      <c r="J112" s="155"/>
      <c r="K112" s="155"/>
      <c r="L112" s="155"/>
    </row>
    <row r="113" spans="1:12" s="1" customFormat="1" ht="12.75" customHeight="1" x14ac:dyDescent="0.2">
      <c r="A113" s="68" t="s">
        <v>40</v>
      </c>
      <c r="B113" s="68" t="s">
        <v>145</v>
      </c>
      <c r="C113" s="78">
        <f>D43</f>
        <v>0</v>
      </c>
      <c r="D113" s="34"/>
      <c r="E113" s="155"/>
      <c r="F113" s="155"/>
      <c r="G113" s="155"/>
      <c r="H113" s="155"/>
      <c r="I113" s="155"/>
      <c r="J113" s="155"/>
      <c r="K113" s="155"/>
      <c r="L113" s="155"/>
    </row>
    <row r="114" spans="1:12" s="1" customFormat="1" ht="12.75" customHeight="1" x14ac:dyDescent="0.2">
      <c r="A114" s="68" t="s">
        <v>43</v>
      </c>
      <c r="B114" s="68" t="s">
        <v>146</v>
      </c>
      <c r="C114" s="78">
        <f>C48</f>
        <v>0</v>
      </c>
      <c r="D114" s="34"/>
      <c r="E114" s="155"/>
      <c r="F114" s="155"/>
      <c r="G114" s="155"/>
      <c r="H114" s="155"/>
      <c r="I114" s="155"/>
      <c r="J114" s="155"/>
      <c r="K114" s="155"/>
      <c r="L114" s="155"/>
    </row>
    <row r="115" spans="1:12" s="1" customFormat="1" ht="12.75" customHeight="1" x14ac:dyDescent="0.2">
      <c r="A115" s="68" t="s">
        <v>45</v>
      </c>
      <c r="B115" s="68" t="s">
        <v>147</v>
      </c>
      <c r="C115" s="78">
        <f>C95</f>
        <v>0</v>
      </c>
      <c r="D115" s="34"/>
      <c r="E115" s="155"/>
      <c r="F115" s="155"/>
      <c r="G115" s="155"/>
      <c r="H115" s="155"/>
      <c r="I115" s="155"/>
      <c r="J115" s="155"/>
      <c r="K115" s="155"/>
      <c r="L115" s="155"/>
    </row>
    <row r="116" spans="1:12" s="1" customFormat="1" ht="12.75" customHeight="1" x14ac:dyDescent="0.2">
      <c r="A116" s="68" t="s">
        <v>148</v>
      </c>
      <c r="B116" s="68"/>
      <c r="C116" s="78">
        <f>SUM(C112:C115)</f>
        <v>0</v>
      </c>
      <c r="D116" s="34"/>
      <c r="E116" s="128"/>
      <c r="F116" s="128"/>
      <c r="G116" s="128"/>
      <c r="H116" s="128"/>
      <c r="I116" s="128"/>
      <c r="J116" s="128"/>
      <c r="K116" s="128"/>
      <c r="L116" s="128"/>
    </row>
    <row r="117" spans="1:12" s="1" customFormat="1" ht="12.75" customHeight="1" x14ac:dyDescent="0.2">
      <c r="A117" s="68" t="s">
        <v>47</v>
      </c>
      <c r="B117" s="68" t="s">
        <v>149</v>
      </c>
      <c r="C117" s="78">
        <f>D110</f>
        <v>0</v>
      </c>
      <c r="D117" s="34"/>
      <c r="E117" s="128"/>
      <c r="F117" s="128"/>
      <c r="G117" s="128"/>
      <c r="H117" s="128"/>
      <c r="I117" s="128"/>
      <c r="J117" s="128"/>
      <c r="K117" s="128"/>
      <c r="L117" s="128"/>
    </row>
    <row r="118" spans="1:12" s="1" customFormat="1" ht="12.75" customHeight="1" x14ac:dyDescent="0.2">
      <c r="A118" s="38" t="s">
        <v>150</v>
      </c>
      <c r="B118" s="38"/>
      <c r="C118" s="71">
        <f>C116+C117</f>
        <v>0</v>
      </c>
      <c r="D118" s="56"/>
      <c r="E118" s="128"/>
      <c r="F118" s="128"/>
      <c r="G118" s="128"/>
      <c r="H118" s="128"/>
      <c r="I118" s="128"/>
      <c r="J118" s="128"/>
      <c r="K118" s="128"/>
      <c r="L118" s="128"/>
    </row>
    <row r="119" spans="1:12" s="1" customFormat="1" ht="12.75" customHeight="1" x14ac:dyDescent="0.2">
      <c r="A119" s="38" t="s">
        <v>151</v>
      </c>
      <c r="B119" s="38"/>
      <c r="C119" s="12"/>
      <c r="D119" s="56"/>
      <c r="E119" s="128" t="s">
        <v>359</v>
      </c>
      <c r="F119" s="128"/>
      <c r="G119" s="128"/>
      <c r="H119" s="128"/>
      <c r="I119" s="128"/>
      <c r="J119" s="128"/>
      <c r="K119" s="128"/>
      <c r="L119" s="128"/>
    </row>
    <row r="120" spans="1:12" s="1" customFormat="1" ht="12.75" customHeight="1" x14ac:dyDescent="0.2">
      <c r="A120" s="167" t="s">
        <v>352</v>
      </c>
      <c r="B120" s="168"/>
      <c r="C120" s="12"/>
      <c r="D120" s="56"/>
      <c r="E120" s="136" t="s">
        <v>351</v>
      </c>
      <c r="F120" s="137"/>
      <c r="G120" s="137"/>
      <c r="H120" s="137"/>
      <c r="I120" s="137"/>
      <c r="J120" s="137"/>
      <c r="K120" s="137"/>
      <c r="L120" s="138"/>
    </row>
    <row r="121" spans="1:12" s="1" customFormat="1" ht="12.75" customHeight="1" x14ac:dyDescent="0.2">
      <c r="A121" s="38" t="s">
        <v>353</v>
      </c>
      <c r="B121" s="38"/>
      <c r="C121" s="115">
        <f>C119*C120</f>
        <v>0</v>
      </c>
      <c r="D121" s="76">
        <f>C118*C121</f>
        <v>0</v>
      </c>
      <c r="E121" s="147"/>
      <c r="F121" s="147"/>
      <c r="G121" s="147"/>
      <c r="H121" s="147"/>
      <c r="I121" s="147"/>
      <c r="J121" s="147"/>
      <c r="K121" s="147"/>
      <c r="L121" s="147"/>
    </row>
    <row r="122" spans="1:12" s="1" customFormat="1" ht="54.75" customHeight="1" x14ac:dyDescent="0.2">
      <c r="A122" s="68" t="s">
        <v>152</v>
      </c>
      <c r="B122" s="68"/>
      <c r="C122" s="124" t="e">
        <f>C118/C34</f>
        <v>#DIV/0!</v>
      </c>
      <c r="D122" s="80" t="s">
        <v>153</v>
      </c>
      <c r="E122" s="165" t="s">
        <v>154</v>
      </c>
      <c r="F122" s="165"/>
      <c r="G122" s="165"/>
      <c r="H122" s="165"/>
      <c r="I122" s="165"/>
      <c r="J122" s="165"/>
      <c r="K122" s="165"/>
      <c r="L122" s="165"/>
    </row>
    <row r="123" spans="1:12" s="1" customFormat="1" ht="14.65" customHeight="1" x14ac:dyDescent="0.2">
      <c r="A123" s="166" t="s">
        <v>371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</row>
    <row r="124" spans="1:12" s="1" customFormat="1" ht="12.75" customHeight="1" x14ac:dyDescent="0.2">
      <c r="A124" s="163" t="s">
        <v>156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</row>
    <row r="125" spans="1:12" s="1" customFormat="1" ht="16.899999999999999" customHeight="1" x14ac:dyDescent="0.2">
      <c r="A125" s="163" t="s">
        <v>157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</row>
    <row r="126" spans="1:12" s="1" customFormat="1" ht="17.649999999999999" customHeight="1" x14ac:dyDescent="0.2">
      <c r="A126" s="163" t="s">
        <v>158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</row>
    <row r="127" spans="1:12" s="1" customFormat="1" ht="22.5" customHeight="1" x14ac:dyDescent="0.2">
      <c r="A127" s="163" t="s">
        <v>159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</row>
    <row r="128" spans="1:12" s="1" customFormat="1" ht="19.5" customHeight="1" x14ac:dyDescent="0.2">
      <c r="A128" s="164" t="s">
        <v>160</v>
      </c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</row>
  </sheetData>
  <mergeCells count="135">
    <mergeCell ref="D27:D34"/>
    <mergeCell ref="D12:D13"/>
    <mergeCell ref="A125:L125"/>
    <mergeCell ref="A126:L126"/>
    <mergeCell ref="A127:L127"/>
    <mergeCell ref="A128:L128"/>
    <mergeCell ref="E117:L117"/>
    <mergeCell ref="E118:L118"/>
    <mergeCell ref="E119:L119"/>
    <mergeCell ref="E121:L121"/>
    <mergeCell ref="E122:L122"/>
    <mergeCell ref="E110:L110"/>
    <mergeCell ref="A123:L123"/>
    <mergeCell ref="E111:L111"/>
    <mergeCell ref="E112:L112"/>
    <mergeCell ref="E113:L113"/>
    <mergeCell ref="E114:L114"/>
    <mergeCell ref="E115:L115"/>
    <mergeCell ref="E116:L116"/>
    <mergeCell ref="A124:L124"/>
    <mergeCell ref="A120:B120"/>
    <mergeCell ref="E120:L120"/>
    <mergeCell ref="E101:L101"/>
    <mergeCell ref="E102:L102"/>
    <mergeCell ref="E103:L103"/>
    <mergeCell ref="E104:L104"/>
    <mergeCell ref="E105:L105"/>
    <mergeCell ref="E106:L106"/>
    <mergeCell ref="E107:L107"/>
    <mergeCell ref="E108:L108"/>
    <mergeCell ref="E109:L109"/>
    <mergeCell ref="E92:L92"/>
    <mergeCell ref="E93:L93"/>
    <mergeCell ref="E94:L94"/>
    <mergeCell ref="E95:L95"/>
    <mergeCell ref="E96:L96"/>
    <mergeCell ref="E97:L97"/>
    <mergeCell ref="E98:L98"/>
    <mergeCell ref="E99:L99"/>
    <mergeCell ref="E100:L100"/>
    <mergeCell ref="E82:L82"/>
    <mergeCell ref="E83:L83"/>
    <mergeCell ref="E84:L84"/>
    <mergeCell ref="E86:L86"/>
    <mergeCell ref="E87:L87"/>
    <mergeCell ref="E88:L88"/>
    <mergeCell ref="E89:L89"/>
    <mergeCell ref="E90:L90"/>
    <mergeCell ref="E91:L91"/>
    <mergeCell ref="E73:L73"/>
    <mergeCell ref="E74:L74"/>
    <mergeCell ref="E75:L75"/>
    <mergeCell ref="E76:L76"/>
    <mergeCell ref="E77:L77"/>
    <mergeCell ref="E78:L78"/>
    <mergeCell ref="E79:L79"/>
    <mergeCell ref="E80:L80"/>
    <mergeCell ref="E81:L81"/>
    <mergeCell ref="E64:L64"/>
    <mergeCell ref="E65:L65"/>
    <mergeCell ref="E66:L66"/>
    <mergeCell ref="E67:L67"/>
    <mergeCell ref="E68:L68"/>
    <mergeCell ref="E69:L69"/>
    <mergeCell ref="E70:L70"/>
    <mergeCell ref="E71:L71"/>
    <mergeCell ref="E72:L72"/>
    <mergeCell ref="E55:L55"/>
    <mergeCell ref="E56:L56"/>
    <mergeCell ref="E57:L57"/>
    <mergeCell ref="E58:L58"/>
    <mergeCell ref="E59:L59"/>
    <mergeCell ref="E60:L60"/>
    <mergeCell ref="E61:L61"/>
    <mergeCell ref="E62:L62"/>
    <mergeCell ref="E63:L63"/>
    <mergeCell ref="E45:L45"/>
    <mergeCell ref="E46:L46"/>
    <mergeCell ref="E47:L47"/>
    <mergeCell ref="E48:L49"/>
    <mergeCell ref="E50:L50"/>
    <mergeCell ref="E51:L51"/>
    <mergeCell ref="E52:L52"/>
    <mergeCell ref="E53:L53"/>
    <mergeCell ref="E54:L54"/>
    <mergeCell ref="E36:L36"/>
    <mergeCell ref="E37:L37"/>
    <mergeCell ref="E38:L38"/>
    <mergeCell ref="E39:L39"/>
    <mergeCell ref="E40:L40"/>
    <mergeCell ref="E41:L41"/>
    <mergeCell ref="E42:L42"/>
    <mergeCell ref="E43:L43"/>
    <mergeCell ref="E44:L44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E19:L19"/>
    <mergeCell ref="E20:L20"/>
    <mergeCell ref="B21:B24"/>
    <mergeCell ref="E21:L21"/>
    <mergeCell ref="E22:L22"/>
    <mergeCell ref="E23:L23"/>
    <mergeCell ref="E24:L24"/>
    <mergeCell ref="E25:L25"/>
    <mergeCell ref="E26:L26"/>
    <mergeCell ref="E10:L10"/>
    <mergeCell ref="E11:L11"/>
    <mergeCell ref="E12:L12"/>
    <mergeCell ref="E13:L13"/>
    <mergeCell ref="A14:L14"/>
    <mergeCell ref="E15:L15"/>
    <mergeCell ref="E16:L16"/>
    <mergeCell ref="E17:L17"/>
    <mergeCell ref="E18:L18"/>
    <mergeCell ref="C10:D10"/>
    <mergeCell ref="C11:D11"/>
    <mergeCell ref="A2:L2"/>
    <mergeCell ref="E4:L4"/>
    <mergeCell ref="E5:L5"/>
    <mergeCell ref="C6:D6"/>
    <mergeCell ref="E6:L6"/>
    <mergeCell ref="E7:L7"/>
    <mergeCell ref="E8:L8"/>
    <mergeCell ref="E9:L9"/>
    <mergeCell ref="C5:D5"/>
    <mergeCell ref="E3:L3"/>
    <mergeCell ref="C3:D3"/>
    <mergeCell ref="A3:B3"/>
  </mergeCells>
  <conditionalFormatting sqref="D19">
    <cfRule type="cellIs" dxfId="2" priority="1" stopIfTrue="1" operator="equal">
      <formula>"PIS / COFINS / ISS VARIÁVEIS - OBRIGATÓRIO INFORMAR"</formula>
    </cfRule>
  </conditionalFormatting>
  <dataValidations count="6">
    <dataValidation type="list" allowBlank="1" showErrorMessage="1" sqref="C8" xr:uid="{00000000-0002-0000-0000-000000000000}">
      <formula1>ESCALA</formula1>
      <formula2>0</formula2>
    </dataValidation>
    <dataValidation type="list" allowBlank="1" showErrorMessage="1" sqref="D24" xr:uid="{00000000-0002-0000-0000-000001000000}">
      <formula1>ANEXO_SIMPLES</formula1>
      <formula2>0</formula2>
    </dataValidation>
    <dataValidation type="list" allowBlank="1" showErrorMessage="1" sqref="C7" xr:uid="{00000000-0002-0000-0000-000002000000}">
      <formula1>TURNOS</formula1>
      <formula2>0</formula2>
    </dataValidation>
    <dataValidation type="list" allowBlank="1" showErrorMessage="1" sqref="C19" xr:uid="{00000000-0002-0000-0000-000003000000}">
      <formula1>Lucro</formula1>
      <formula2>0</formula2>
    </dataValidation>
    <dataValidation type="list" allowBlank="1" showErrorMessage="1" sqref="C17" xr:uid="{00000000-0002-0000-0000-000004000000}">
      <formula1>TIPO_SOC</formula1>
      <formula2>0</formula2>
    </dataValidation>
    <dataValidation type="list" allowBlank="1" showErrorMessage="1" sqref="C18" xr:uid="{00000000-0002-0000-0000-000005000000}">
      <formula1>CEBAS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128"/>
  <sheetViews>
    <sheetView topLeftCell="A103" zoomScale="98" zoomScaleNormal="98" workbookViewId="0">
      <selection activeCell="C121" sqref="C121"/>
    </sheetView>
  </sheetViews>
  <sheetFormatPr defaultRowHeight="11.25" x14ac:dyDescent="0.2"/>
  <cols>
    <col min="1" max="1" width="4" style="1" customWidth="1"/>
    <col min="2" max="2" width="87.33203125" style="1" customWidth="1"/>
    <col min="3" max="3" width="18.5" style="1" customWidth="1"/>
    <col min="4" max="4" width="33.33203125" style="1" customWidth="1"/>
    <col min="5" max="5" width="7.33203125" style="1" customWidth="1"/>
    <col min="6" max="17" width="9.33203125" style="1"/>
    <col min="18" max="18" width="7.83203125" style="1" customWidth="1"/>
    <col min="19" max="51" width="9.33203125" style="1"/>
    <col min="52" max="52" width="9" style="1" hidden="1" customWidth="1"/>
    <col min="53" max="75" width="9.33203125" style="1" hidden="1" customWidth="1"/>
    <col min="76" max="84" width="9" style="1" hidden="1" customWidth="1"/>
    <col min="85" max="16384" width="9.33203125" style="1"/>
  </cols>
  <sheetData>
    <row r="1" spans="1:71" ht="6.75" customHeight="1" x14ac:dyDescent="0.2">
      <c r="BQ1" s="1" t="s">
        <v>0</v>
      </c>
    </row>
    <row r="2" spans="1:71" ht="37.5" customHeight="1" x14ac:dyDescent="0.2">
      <c r="A2" s="171" t="s">
        <v>372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BJ2" s="1" t="s">
        <v>1</v>
      </c>
      <c r="BQ2" s="1" t="s">
        <v>2</v>
      </c>
    </row>
    <row r="3" spans="1:71" ht="15" customHeight="1" x14ac:dyDescent="0.2">
      <c r="A3" s="133" t="s">
        <v>369</v>
      </c>
      <c r="B3" s="135"/>
      <c r="C3" s="133" t="s">
        <v>366</v>
      </c>
      <c r="D3" s="135"/>
      <c r="E3" s="133" t="s">
        <v>364</v>
      </c>
      <c r="F3" s="134"/>
      <c r="G3" s="134"/>
      <c r="H3" s="134"/>
      <c r="I3" s="134"/>
      <c r="J3" s="134"/>
      <c r="K3" s="134"/>
      <c r="L3" s="135"/>
    </row>
    <row r="4" spans="1:71" ht="12.75" customHeight="1" x14ac:dyDescent="0.2">
      <c r="A4" s="2" t="s">
        <v>3</v>
      </c>
      <c r="B4" s="3"/>
      <c r="C4" s="4"/>
      <c r="D4" s="8"/>
      <c r="E4" s="155" t="s">
        <v>363</v>
      </c>
      <c r="F4" s="155"/>
      <c r="G4" s="155"/>
      <c r="H4" s="155"/>
      <c r="I4" s="155"/>
      <c r="J4" s="155"/>
      <c r="K4" s="155"/>
      <c r="L4" s="155"/>
      <c r="BJ4" s="1" t="s">
        <v>4</v>
      </c>
      <c r="BQ4" s="1" t="s">
        <v>5</v>
      </c>
    </row>
    <row r="5" spans="1:71" ht="12.75" customHeight="1" x14ac:dyDescent="0.2">
      <c r="A5" s="5">
        <v>1</v>
      </c>
      <c r="B5" s="6" t="s">
        <v>6</v>
      </c>
      <c r="C5" s="131"/>
      <c r="D5" s="132"/>
      <c r="E5" s="155" t="s">
        <v>357</v>
      </c>
      <c r="F5" s="155"/>
      <c r="G5" s="155"/>
      <c r="H5" s="155"/>
      <c r="I5" s="155"/>
      <c r="J5" s="155"/>
      <c r="K5" s="155"/>
      <c r="L5" s="155"/>
      <c r="BJ5" s="1" t="s">
        <v>7</v>
      </c>
      <c r="BQ5" s="1" t="s">
        <v>8</v>
      </c>
    </row>
    <row r="6" spans="1:71" ht="15.75" customHeight="1" x14ac:dyDescent="0.2">
      <c r="A6" s="5">
        <v>2</v>
      </c>
      <c r="B6" s="6" t="s">
        <v>9</v>
      </c>
      <c r="C6" s="129"/>
      <c r="D6" s="129"/>
      <c r="E6" s="155" t="s">
        <v>356</v>
      </c>
      <c r="F6" s="155"/>
      <c r="G6" s="155"/>
      <c r="H6" s="155"/>
      <c r="I6" s="155"/>
      <c r="J6" s="155"/>
      <c r="K6" s="155"/>
      <c r="L6" s="155"/>
      <c r="BQ6" s="1" t="s">
        <v>10</v>
      </c>
    </row>
    <row r="7" spans="1:71" ht="12.75" customHeight="1" x14ac:dyDescent="0.2">
      <c r="A7" s="5">
        <v>3</v>
      </c>
      <c r="B7" s="9" t="s">
        <v>11</v>
      </c>
      <c r="C7" s="10" t="s">
        <v>12</v>
      </c>
      <c r="D7" s="11"/>
      <c r="E7" s="173" t="s">
        <v>356</v>
      </c>
      <c r="F7" s="173"/>
      <c r="G7" s="173"/>
      <c r="H7" s="173"/>
      <c r="I7" s="173"/>
      <c r="J7" s="173"/>
      <c r="K7" s="173"/>
      <c r="L7" s="173"/>
    </row>
    <row r="8" spans="1:71" ht="12.75" customHeight="1" x14ac:dyDescent="0.2">
      <c r="A8" s="5">
        <v>4</v>
      </c>
      <c r="B8" s="6" t="s">
        <v>13</v>
      </c>
      <c r="C8" s="12" t="s">
        <v>168</v>
      </c>
      <c r="D8" s="11"/>
      <c r="E8" s="173" t="s">
        <v>360</v>
      </c>
      <c r="F8" s="173"/>
      <c r="G8" s="173"/>
      <c r="H8" s="173"/>
      <c r="I8" s="173"/>
      <c r="J8" s="173"/>
      <c r="K8" s="173"/>
      <c r="L8" s="173"/>
    </row>
    <row r="9" spans="1:71" ht="39" customHeight="1" x14ac:dyDescent="0.2">
      <c r="A9" s="5">
        <v>5</v>
      </c>
      <c r="B9" s="6" t="s">
        <v>15</v>
      </c>
      <c r="C9" s="13"/>
      <c r="D9" s="14"/>
      <c r="E9" s="155" t="s">
        <v>361</v>
      </c>
      <c r="F9" s="155"/>
      <c r="G9" s="155"/>
      <c r="H9" s="155"/>
      <c r="I9" s="155"/>
      <c r="J9" s="155"/>
      <c r="K9" s="155"/>
      <c r="L9" s="155"/>
      <c r="BQ9" s="1" t="s">
        <v>16</v>
      </c>
    </row>
    <row r="10" spans="1:71" ht="12.75" customHeight="1" x14ac:dyDescent="0.2">
      <c r="A10" s="5">
        <v>6</v>
      </c>
      <c r="B10" s="6" t="s">
        <v>17</v>
      </c>
      <c r="C10" s="169"/>
      <c r="D10" s="170"/>
      <c r="E10" s="174" t="s">
        <v>18</v>
      </c>
      <c r="F10" s="175"/>
      <c r="G10" s="175"/>
      <c r="H10" s="175"/>
      <c r="I10" s="175"/>
      <c r="J10" s="175"/>
      <c r="K10" s="175"/>
      <c r="L10" s="176"/>
    </row>
    <row r="11" spans="1:71" ht="12.75" customHeight="1" x14ac:dyDescent="0.2">
      <c r="A11" s="5">
        <v>7</v>
      </c>
      <c r="B11" s="15" t="s">
        <v>19</v>
      </c>
      <c r="C11" s="169"/>
      <c r="D11" s="170"/>
      <c r="E11" s="174" t="s">
        <v>18</v>
      </c>
      <c r="F11" s="175"/>
      <c r="G11" s="175"/>
      <c r="H11" s="175"/>
      <c r="I11" s="175"/>
      <c r="J11" s="175"/>
      <c r="K11" s="175"/>
      <c r="L11" s="176"/>
    </row>
    <row r="12" spans="1:71" ht="12.75" customHeight="1" x14ac:dyDescent="0.2">
      <c r="A12" s="5">
        <v>8</v>
      </c>
      <c r="B12" s="16" t="s">
        <v>20</v>
      </c>
      <c r="C12" s="17"/>
      <c r="D12" s="160"/>
      <c r="E12" s="174" t="s">
        <v>18</v>
      </c>
      <c r="F12" s="175"/>
      <c r="G12" s="175"/>
      <c r="H12" s="175"/>
      <c r="I12" s="175"/>
      <c r="J12" s="175"/>
      <c r="K12" s="175"/>
      <c r="L12" s="176"/>
    </row>
    <row r="13" spans="1:71" ht="12.75" customHeight="1" x14ac:dyDescent="0.2">
      <c r="A13" s="5">
        <v>9</v>
      </c>
      <c r="B13" s="18" t="s">
        <v>21</v>
      </c>
      <c r="C13" s="19"/>
      <c r="D13" s="162"/>
      <c r="E13" s="174" t="s">
        <v>18</v>
      </c>
      <c r="F13" s="175"/>
      <c r="G13" s="175"/>
      <c r="H13" s="175"/>
      <c r="I13" s="175"/>
      <c r="J13" s="175"/>
      <c r="K13" s="175"/>
      <c r="L13" s="176"/>
      <c r="BA13" s="20" t="s">
        <v>22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1"/>
    </row>
    <row r="14" spans="1:71" ht="12.75" customHeight="1" x14ac:dyDescent="0.2">
      <c r="A14" s="139" t="s">
        <v>23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71" ht="12.75" customHeight="1" x14ac:dyDescent="0.2">
      <c r="A15" s="6">
        <v>10</v>
      </c>
      <c r="B15" s="22" t="s">
        <v>24</v>
      </c>
      <c r="C15" s="23"/>
      <c r="D15" s="24"/>
      <c r="E15" s="155" t="s">
        <v>25</v>
      </c>
      <c r="F15" s="155"/>
      <c r="G15" s="155"/>
      <c r="H15" s="155"/>
      <c r="I15" s="155"/>
      <c r="J15" s="155"/>
      <c r="K15" s="155"/>
      <c r="L15" s="155"/>
    </row>
    <row r="16" spans="1:71" ht="12.75" customHeight="1" x14ac:dyDescent="0.2">
      <c r="A16" s="6">
        <v>11</v>
      </c>
      <c r="B16" s="6" t="s">
        <v>26</v>
      </c>
      <c r="C16" s="25"/>
      <c r="D16" s="26"/>
      <c r="E16" s="155" t="s">
        <v>25</v>
      </c>
      <c r="F16" s="155"/>
      <c r="G16" s="155"/>
      <c r="H16" s="155"/>
      <c r="I16" s="155"/>
      <c r="J16" s="155"/>
      <c r="K16" s="155"/>
      <c r="L16" s="155"/>
    </row>
    <row r="17" spans="1:62" ht="12.75" customHeight="1" x14ac:dyDescent="0.2">
      <c r="A17" s="6">
        <v>12</v>
      </c>
      <c r="B17" s="6" t="s">
        <v>27</v>
      </c>
      <c r="C17" s="27" t="s">
        <v>28</v>
      </c>
      <c r="D17" s="28"/>
      <c r="E17" s="155" t="s">
        <v>354</v>
      </c>
      <c r="F17" s="155"/>
      <c r="G17" s="155"/>
      <c r="H17" s="155"/>
      <c r="I17" s="155"/>
      <c r="J17" s="155"/>
      <c r="K17" s="155"/>
      <c r="L17" s="155"/>
    </row>
    <row r="18" spans="1:62" ht="27" customHeight="1" x14ac:dyDescent="0.2">
      <c r="A18" s="6">
        <v>13</v>
      </c>
      <c r="B18" s="6" t="str">
        <f>IF(C17="Sociedade Empresária / MEI / Eireli","-",IF(C17="","-","Possui Cebas ?"))</f>
        <v>-</v>
      </c>
      <c r="C18" s="12" t="s">
        <v>29</v>
      </c>
      <c r="D18" s="26"/>
      <c r="E18" s="155" t="s">
        <v>355</v>
      </c>
      <c r="F18" s="155"/>
      <c r="G18" s="155"/>
      <c r="H18" s="155"/>
      <c r="I18" s="155"/>
      <c r="J18" s="155"/>
      <c r="K18" s="155"/>
      <c r="L18" s="155"/>
    </row>
    <row r="19" spans="1:62" ht="30.75" customHeight="1" x14ac:dyDescent="0.2">
      <c r="A19" s="6">
        <v>14</v>
      </c>
      <c r="B19" s="6" t="s">
        <v>30</v>
      </c>
      <c r="C19" s="27" t="s">
        <v>7</v>
      </c>
      <c r="D19" s="29" t="str">
        <f>IF(C19="Lucro Real","PIS 1,65% / COFINS 7,60%",IF(C19="Lucro Presumido/Arbitrado","PIS 0,65% / COFINS 3%",IF(C19="Simples","PIS / COFINS / ISS VARIÁVEIS - OBRIGATÓRIO INFORMAR","-")))</f>
        <v>PIS / COFINS / ISS VARIÁVEIS - OBRIGATÓRIO INFORMAR</v>
      </c>
      <c r="E19" s="155" t="s">
        <v>377</v>
      </c>
      <c r="F19" s="155"/>
      <c r="G19" s="155"/>
      <c r="H19" s="155"/>
      <c r="I19" s="155"/>
      <c r="J19" s="155"/>
      <c r="K19" s="155"/>
      <c r="L19" s="155"/>
    </row>
    <row r="20" spans="1:62" ht="12.75" customHeight="1" x14ac:dyDescent="0.2">
      <c r="A20" s="6">
        <v>15</v>
      </c>
      <c r="B20" s="6" t="s">
        <v>31</v>
      </c>
      <c r="C20" s="30"/>
      <c r="D20" s="26"/>
      <c r="E20" s="155" t="s">
        <v>32</v>
      </c>
      <c r="F20" s="155"/>
      <c r="G20" s="155"/>
      <c r="H20" s="155"/>
      <c r="I20" s="155"/>
      <c r="J20" s="155"/>
      <c r="K20" s="155"/>
      <c r="L20" s="155"/>
    </row>
    <row r="21" spans="1:62" ht="29.25" customHeight="1" x14ac:dyDescent="0.2">
      <c r="A21" s="6">
        <v>16</v>
      </c>
      <c r="B21" s="140" t="s">
        <v>33</v>
      </c>
      <c r="C21" s="31" t="str">
        <f>IF($C$19="SIMPLES","Alíquota PIS Simples","-")</f>
        <v>Alíquota PIS Simples</v>
      </c>
      <c r="D21" s="32"/>
      <c r="E21" s="155" t="s">
        <v>342</v>
      </c>
      <c r="F21" s="155"/>
      <c r="G21" s="155"/>
      <c r="H21" s="155"/>
      <c r="I21" s="155"/>
      <c r="J21" s="155"/>
      <c r="K21" s="155"/>
      <c r="L21" s="155"/>
    </row>
    <row r="22" spans="1:62" ht="36.75" customHeight="1" x14ac:dyDescent="0.2">
      <c r="A22" s="6">
        <v>17</v>
      </c>
      <c r="B22" s="140"/>
      <c r="C22" s="31" t="str">
        <f>IF($C$19="SIMPLES","Alíquota COFINS Simples","-")</f>
        <v>Alíquota COFINS Simples</v>
      </c>
      <c r="D22" s="32"/>
      <c r="E22" s="174" t="s">
        <v>342</v>
      </c>
      <c r="F22" s="175"/>
      <c r="G22" s="175"/>
      <c r="H22" s="175"/>
      <c r="I22" s="175"/>
      <c r="J22" s="175"/>
      <c r="K22" s="175"/>
      <c r="L22" s="176"/>
    </row>
    <row r="23" spans="1:62" ht="36.75" customHeight="1" x14ac:dyDescent="0.2">
      <c r="A23" s="6">
        <v>18</v>
      </c>
      <c r="B23" s="140"/>
      <c r="C23" s="33" t="str">
        <f>IF($C$19="SIMPLES","Alíquota ISS Simples","-")</f>
        <v>Alíquota ISS Simples</v>
      </c>
      <c r="D23" s="32"/>
      <c r="E23" s="155" t="s">
        <v>342</v>
      </c>
      <c r="F23" s="155"/>
      <c r="G23" s="155"/>
      <c r="H23" s="155"/>
      <c r="I23" s="155"/>
      <c r="J23" s="155"/>
      <c r="K23" s="155"/>
      <c r="L23" s="155"/>
    </row>
    <row r="24" spans="1:62" ht="48.75" customHeight="1" x14ac:dyDescent="0.2">
      <c r="A24" s="6">
        <v>19</v>
      </c>
      <c r="B24" s="140"/>
      <c r="C24" s="31" t="str">
        <f>IF($C$19="simples","CNAE Anexo Simples","-")</f>
        <v>CNAE Anexo Simples</v>
      </c>
      <c r="D24" s="34"/>
      <c r="E24" s="155" t="s">
        <v>342</v>
      </c>
      <c r="F24" s="155"/>
      <c r="G24" s="155"/>
      <c r="H24" s="155"/>
      <c r="I24" s="155"/>
      <c r="J24" s="155"/>
      <c r="K24" s="155"/>
      <c r="L24" s="155"/>
    </row>
    <row r="25" spans="1:62" ht="12.75" customHeight="1" x14ac:dyDescent="0.2">
      <c r="A25" s="2" t="s">
        <v>34</v>
      </c>
      <c r="B25" s="2"/>
      <c r="C25" s="2" t="s">
        <v>35</v>
      </c>
      <c r="D25" s="2" t="s">
        <v>36</v>
      </c>
      <c r="E25" s="139"/>
      <c r="F25" s="139"/>
      <c r="G25" s="139"/>
      <c r="H25" s="139"/>
      <c r="I25" s="139"/>
      <c r="J25" s="139"/>
      <c r="K25" s="139"/>
      <c r="L25" s="139"/>
      <c r="BJ25" s="1" t="s">
        <v>28</v>
      </c>
    </row>
    <row r="26" spans="1:62" x14ac:dyDescent="0.2">
      <c r="A26" s="6" t="s">
        <v>37</v>
      </c>
      <c r="B26" s="6" t="s">
        <v>38</v>
      </c>
      <c r="C26" s="110">
        <f>C9</f>
        <v>0</v>
      </c>
      <c r="D26" s="26"/>
      <c r="E26" s="177" t="s">
        <v>341</v>
      </c>
      <c r="F26" s="177"/>
      <c r="G26" s="177"/>
      <c r="H26" s="177"/>
      <c r="I26" s="177"/>
      <c r="J26" s="177"/>
      <c r="K26" s="177"/>
      <c r="L26" s="177"/>
      <c r="M26" s="36"/>
      <c r="O26" s="36"/>
      <c r="P26" s="36"/>
      <c r="Q26" s="36"/>
      <c r="R26" s="36"/>
      <c r="S26" s="36"/>
      <c r="BJ26" s="1" t="s">
        <v>39</v>
      </c>
    </row>
    <row r="27" spans="1:62" ht="12.75" customHeight="1" x14ac:dyDescent="0.2">
      <c r="A27" s="6" t="s">
        <v>40</v>
      </c>
      <c r="B27" s="6" t="s">
        <v>41</v>
      </c>
      <c r="C27" s="35"/>
      <c r="D27" s="160"/>
      <c r="E27" s="155" t="s">
        <v>362</v>
      </c>
      <c r="F27" s="155"/>
      <c r="G27" s="155"/>
      <c r="H27" s="155"/>
      <c r="I27" s="155"/>
      <c r="J27" s="155"/>
      <c r="K27" s="155"/>
      <c r="L27" s="155"/>
      <c r="BJ27" s="1" t="s">
        <v>42</v>
      </c>
    </row>
    <row r="28" spans="1:62" ht="12.75" customHeight="1" x14ac:dyDescent="0.2">
      <c r="A28" s="6" t="s">
        <v>43</v>
      </c>
      <c r="B28" s="6" t="s">
        <v>44</v>
      </c>
      <c r="C28" s="35"/>
      <c r="D28" s="161"/>
      <c r="E28" s="155" t="s">
        <v>362</v>
      </c>
      <c r="F28" s="155"/>
      <c r="G28" s="155"/>
      <c r="H28" s="155"/>
      <c r="I28" s="155"/>
      <c r="J28" s="155"/>
      <c r="K28" s="155"/>
      <c r="L28" s="155"/>
    </row>
    <row r="29" spans="1:62" ht="12.75" customHeight="1" x14ac:dyDescent="0.2">
      <c r="A29" s="6" t="s">
        <v>45</v>
      </c>
      <c r="B29" s="6" t="s">
        <v>46</v>
      </c>
      <c r="C29" s="35"/>
      <c r="D29" s="161"/>
      <c r="E29" s="155" t="s">
        <v>343</v>
      </c>
      <c r="F29" s="155"/>
      <c r="G29" s="155"/>
      <c r="H29" s="155"/>
      <c r="I29" s="155"/>
      <c r="J29" s="155"/>
      <c r="K29" s="155"/>
      <c r="L29" s="155"/>
    </row>
    <row r="30" spans="1:62" ht="12.75" customHeight="1" x14ac:dyDescent="0.2">
      <c r="A30" s="6" t="s">
        <v>47</v>
      </c>
      <c r="B30" s="6" t="s">
        <v>48</v>
      </c>
      <c r="C30" s="35"/>
      <c r="D30" s="161"/>
      <c r="E30" s="155" t="s">
        <v>343</v>
      </c>
      <c r="F30" s="155"/>
      <c r="G30" s="155"/>
      <c r="H30" s="155"/>
      <c r="I30" s="155"/>
      <c r="J30" s="155"/>
      <c r="K30" s="155"/>
      <c r="L30" s="155"/>
      <c r="BB30" s="37"/>
      <c r="BJ30" s="1" t="s">
        <v>49</v>
      </c>
    </row>
    <row r="31" spans="1:62" ht="12.75" customHeight="1" x14ac:dyDescent="0.2">
      <c r="A31" s="6" t="s">
        <v>50</v>
      </c>
      <c r="B31" s="6" t="s">
        <v>51</v>
      </c>
      <c r="C31" s="35"/>
      <c r="D31" s="161"/>
      <c r="E31" s="155" t="s">
        <v>343</v>
      </c>
      <c r="F31" s="155"/>
      <c r="G31" s="155"/>
      <c r="H31" s="155"/>
      <c r="I31" s="155"/>
      <c r="J31" s="155"/>
      <c r="K31" s="155"/>
      <c r="L31" s="155"/>
      <c r="BJ31" s="1" t="s">
        <v>29</v>
      </c>
    </row>
    <row r="32" spans="1:62" ht="12.75" customHeight="1" x14ac:dyDescent="0.2">
      <c r="A32" s="6" t="s">
        <v>52</v>
      </c>
      <c r="B32" s="6" t="s">
        <v>53</v>
      </c>
      <c r="C32" s="35"/>
      <c r="D32" s="161"/>
      <c r="E32" s="155" t="s">
        <v>343</v>
      </c>
      <c r="F32" s="155"/>
      <c r="G32" s="155"/>
      <c r="H32" s="155"/>
      <c r="I32" s="155"/>
      <c r="J32" s="155"/>
      <c r="K32" s="155"/>
      <c r="L32" s="155"/>
      <c r="BJ32" s="1" t="s">
        <v>16</v>
      </c>
    </row>
    <row r="33" spans="1:62" ht="12.75" customHeight="1" x14ac:dyDescent="0.2">
      <c r="A33" s="6" t="s">
        <v>54</v>
      </c>
      <c r="B33" s="6" t="s">
        <v>55</v>
      </c>
      <c r="C33" s="35"/>
      <c r="D33" s="161"/>
      <c r="E33" s="155" t="s">
        <v>344</v>
      </c>
      <c r="F33" s="155"/>
      <c r="G33" s="155"/>
      <c r="H33" s="155"/>
      <c r="I33" s="155"/>
      <c r="J33" s="155"/>
      <c r="K33" s="155"/>
      <c r="L33" s="155"/>
    </row>
    <row r="34" spans="1:62" ht="12.75" customHeight="1" x14ac:dyDescent="0.2">
      <c r="A34" s="38" t="s">
        <v>56</v>
      </c>
      <c r="B34" s="39"/>
      <c r="C34" s="40">
        <f>SUM(C26:C33)</f>
        <v>0</v>
      </c>
      <c r="D34" s="162"/>
      <c r="E34" s="155"/>
      <c r="F34" s="155"/>
      <c r="G34" s="155"/>
      <c r="H34" s="155"/>
      <c r="I34" s="155"/>
      <c r="J34" s="155"/>
      <c r="K34" s="155"/>
      <c r="L34" s="155"/>
    </row>
    <row r="35" spans="1:62" ht="12.75" customHeight="1" x14ac:dyDescent="0.2">
      <c r="A35" s="2" t="s">
        <v>57</v>
      </c>
      <c r="B35" s="2"/>
      <c r="C35" s="2" t="s">
        <v>58</v>
      </c>
      <c r="D35" s="2" t="s">
        <v>59</v>
      </c>
      <c r="E35" s="139"/>
      <c r="F35" s="139"/>
      <c r="G35" s="139"/>
      <c r="H35" s="139"/>
      <c r="I35" s="139"/>
      <c r="J35" s="139"/>
      <c r="K35" s="139"/>
      <c r="L35" s="139"/>
    </row>
    <row r="36" spans="1:62" ht="144.75" customHeight="1" x14ac:dyDescent="0.2">
      <c r="A36" s="6" t="s">
        <v>37</v>
      </c>
      <c r="B36" s="6" t="s">
        <v>60</v>
      </c>
      <c r="C36" s="35"/>
      <c r="D36" s="9">
        <f>(C36*2*15)-(C9*6%)</f>
        <v>0</v>
      </c>
      <c r="E36" s="178" t="s">
        <v>381</v>
      </c>
      <c r="F36" s="155"/>
      <c r="G36" s="155"/>
      <c r="H36" s="155"/>
      <c r="I36" s="155"/>
      <c r="J36" s="155"/>
      <c r="K36" s="155"/>
      <c r="L36" s="155"/>
    </row>
    <row r="37" spans="1:62" ht="85.5" customHeight="1" x14ac:dyDescent="0.2">
      <c r="A37" s="6" t="s">
        <v>61</v>
      </c>
      <c r="B37" s="6" t="s">
        <v>62</v>
      </c>
      <c r="C37" s="6"/>
      <c r="D37" s="9" t="str">
        <f>IF(C19="LUCRO REAL",-(D36*9.25%),"R$ 0,00")</f>
        <v>R$ 0,00</v>
      </c>
      <c r="E37" s="155"/>
      <c r="F37" s="155"/>
      <c r="G37" s="155"/>
      <c r="H37" s="155"/>
      <c r="I37" s="155"/>
      <c r="J37" s="155"/>
      <c r="K37" s="155"/>
      <c r="L37" s="155"/>
      <c r="BJ37" s="41"/>
    </row>
    <row r="38" spans="1:62" ht="136.5" customHeight="1" x14ac:dyDescent="0.2">
      <c r="A38" s="6" t="s">
        <v>40</v>
      </c>
      <c r="B38" s="6" t="s">
        <v>63</v>
      </c>
      <c r="C38" s="35"/>
      <c r="D38" s="9">
        <f>(C38*15)-(C38*22*10%)</f>
        <v>0</v>
      </c>
      <c r="E38" s="178" t="s">
        <v>382</v>
      </c>
      <c r="F38" s="155"/>
      <c r="G38" s="155"/>
      <c r="H38" s="155"/>
      <c r="I38" s="155"/>
      <c r="J38" s="155"/>
      <c r="K38" s="155"/>
      <c r="L38" s="155"/>
    </row>
    <row r="39" spans="1:62" ht="12.75" customHeight="1" x14ac:dyDescent="0.2">
      <c r="A39" s="6" t="s">
        <v>64</v>
      </c>
      <c r="B39" s="6" t="s">
        <v>62</v>
      </c>
      <c r="C39" s="6"/>
      <c r="D39" s="9" t="str">
        <f>IF(C19="LUCRO REAL",-(D38*9.25%),"R$ 0,00")</f>
        <v>R$ 0,00</v>
      </c>
      <c r="E39" s="150"/>
      <c r="F39" s="150"/>
      <c r="G39" s="150"/>
      <c r="H39" s="150"/>
      <c r="I39" s="150"/>
      <c r="J39" s="150"/>
      <c r="K39" s="150"/>
      <c r="L39" s="150"/>
    </row>
    <row r="40" spans="1:62" ht="24.75" customHeight="1" x14ac:dyDescent="0.2">
      <c r="A40" s="6" t="s">
        <v>43</v>
      </c>
      <c r="B40" s="6" t="s">
        <v>65</v>
      </c>
      <c r="C40" s="112"/>
      <c r="D40" s="9">
        <f>C40/12</f>
        <v>0</v>
      </c>
      <c r="E40" s="179" t="s">
        <v>66</v>
      </c>
      <c r="F40" s="179"/>
      <c r="G40" s="179"/>
      <c r="H40" s="179"/>
      <c r="I40" s="179"/>
      <c r="J40" s="179"/>
      <c r="K40" s="179"/>
      <c r="L40" s="179"/>
    </row>
    <row r="41" spans="1:62" ht="12.75" customHeight="1" x14ac:dyDescent="0.2">
      <c r="A41" s="6" t="s">
        <v>67</v>
      </c>
      <c r="B41" s="6" t="s">
        <v>62</v>
      </c>
      <c r="C41" s="6"/>
      <c r="D41" s="9" t="str">
        <f>IF(C19="LUCRO REAL",-(D40*9.25%),"R$ 0,00")</f>
        <v>R$ 0,00</v>
      </c>
      <c r="E41" s="180"/>
      <c r="F41" s="180"/>
      <c r="G41" s="180"/>
      <c r="H41" s="180"/>
      <c r="I41" s="180"/>
      <c r="J41" s="180"/>
      <c r="K41" s="180"/>
      <c r="L41" s="180"/>
    </row>
    <row r="42" spans="1:62" ht="12.75" customHeight="1" x14ac:dyDescent="0.2">
      <c r="A42" s="6" t="s">
        <v>45</v>
      </c>
      <c r="B42" s="18" t="s">
        <v>68</v>
      </c>
      <c r="C42" s="113"/>
      <c r="D42" s="9">
        <f>C42/12</f>
        <v>0</v>
      </c>
      <c r="E42" s="179" t="s">
        <v>69</v>
      </c>
      <c r="F42" s="179"/>
      <c r="G42" s="179"/>
      <c r="H42" s="179"/>
      <c r="I42" s="179"/>
      <c r="J42" s="179"/>
      <c r="K42" s="179"/>
      <c r="L42" s="179"/>
    </row>
    <row r="43" spans="1:62" ht="28.5" customHeight="1" x14ac:dyDescent="0.2">
      <c r="A43" s="42" t="s">
        <v>70</v>
      </c>
      <c r="B43" s="42"/>
      <c r="C43" s="43"/>
      <c r="D43" s="44">
        <f>SUM(D36:D42)</f>
        <v>0</v>
      </c>
      <c r="E43" s="181" t="s">
        <v>71</v>
      </c>
      <c r="F43" s="181"/>
      <c r="G43" s="181"/>
      <c r="H43" s="181"/>
      <c r="I43" s="181"/>
      <c r="J43" s="181"/>
      <c r="K43" s="181"/>
      <c r="L43" s="181"/>
    </row>
    <row r="44" spans="1:62" ht="29.25" customHeight="1" x14ac:dyDescent="0.2">
      <c r="A44" s="2" t="s">
        <v>365</v>
      </c>
      <c r="B44" s="45"/>
      <c r="C44" s="45" t="s">
        <v>35</v>
      </c>
      <c r="D44" s="14"/>
      <c r="E44" s="139" t="s">
        <v>73</v>
      </c>
      <c r="F44" s="139"/>
      <c r="G44" s="139"/>
      <c r="H44" s="139"/>
      <c r="I44" s="139"/>
      <c r="J44" s="139"/>
      <c r="K44" s="139"/>
      <c r="L44" s="139"/>
    </row>
    <row r="45" spans="1:62" ht="22.5" customHeight="1" x14ac:dyDescent="0.2">
      <c r="A45" s="6" t="s">
        <v>37</v>
      </c>
      <c r="B45" s="6" t="s">
        <v>74</v>
      </c>
      <c r="C45" s="35"/>
      <c r="D45" s="14"/>
      <c r="E45" s="155" t="s">
        <v>373</v>
      </c>
      <c r="F45" s="155"/>
      <c r="G45" s="155"/>
      <c r="H45" s="155"/>
      <c r="I45" s="155"/>
      <c r="J45" s="155"/>
      <c r="K45" s="155"/>
      <c r="L45" s="155"/>
    </row>
    <row r="46" spans="1:62" ht="12.75" customHeight="1" x14ac:dyDescent="0.2">
      <c r="A46" s="6" t="s">
        <v>61</v>
      </c>
      <c r="B46" s="6" t="s">
        <v>62</v>
      </c>
      <c r="C46" s="9" t="str">
        <f>IF(C19="LUCRO REAL",-(C45*9.25%),"R$ 0,00")</f>
        <v>R$ 0,00</v>
      </c>
      <c r="D46" s="14"/>
      <c r="E46" s="155"/>
      <c r="F46" s="155"/>
      <c r="G46" s="155"/>
      <c r="H46" s="155"/>
      <c r="I46" s="155"/>
      <c r="J46" s="155"/>
      <c r="K46" s="155"/>
      <c r="L46" s="155"/>
    </row>
    <row r="47" spans="1:62" ht="12.75" customHeight="1" x14ac:dyDescent="0.2">
      <c r="A47" s="6" t="s">
        <v>40</v>
      </c>
      <c r="B47" s="6" t="s">
        <v>75</v>
      </c>
      <c r="C47" s="35"/>
      <c r="D47" s="14"/>
      <c r="E47" s="166" t="s">
        <v>374</v>
      </c>
      <c r="F47" s="166"/>
      <c r="G47" s="166"/>
      <c r="H47" s="166"/>
      <c r="I47" s="166"/>
      <c r="J47" s="166"/>
      <c r="K47" s="166"/>
      <c r="L47" s="166"/>
    </row>
    <row r="48" spans="1:62" ht="11.25" customHeight="1" x14ac:dyDescent="0.2">
      <c r="A48" s="38" t="s">
        <v>76</v>
      </c>
      <c r="B48" s="39"/>
      <c r="C48" s="46">
        <f>C45+C46+C47</f>
        <v>0</v>
      </c>
      <c r="D48" s="123"/>
      <c r="E48" s="148" t="s">
        <v>77</v>
      </c>
      <c r="F48" s="148"/>
      <c r="G48" s="148"/>
      <c r="H48" s="148"/>
      <c r="I48" s="148"/>
      <c r="J48" s="148"/>
      <c r="K48" s="148"/>
      <c r="L48" s="148"/>
    </row>
    <row r="49" spans="1:29" ht="20.25" customHeight="1" x14ac:dyDescent="0.2">
      <c r="A49" s="47" t="s">
        <v>78</v>
      </c>
      <c r="B49" s="47"/>
      <c r="C49" s="48"/>
      <c r="D49" s="123"/>
      <c r="E49" s="148"/>
      <c r="F49" s="148"/>
      <c r="G49" s="148"/>
      <c r="H49" s="148"/>
      <c r="I49" s="148"/>
      <c r="J49" s="148"/>
      <c r="K49" s="148"/>
      <c r="L49" s="148"/>
    </row>
    <row r="50" spans="1:29" ht="44.25" customHeight="1" x14ac:dyDescent="0.2">
      <c r="A50" s="2" t="s">
        <v>79</v>
      </c>
      <c r="B50" s="45"/>
      <c r="C50" s="45" t="s">
        <v>80</v>
      </c>
      <c r="D50" s="2" t="s">
        <v>35</v>
      </c>
      <c r="E50" s="182" t="s">
        <v>81</v>
      </c>
      <c r="F50" s="182"/>
      <c r="G50" s="182"/>
      <c r="H50" s="182"/>
      <c r="I50" s="182"/>
      <c r="J50" s="182"/>
      <c r="K50" s="182"/>
      <c r="L50" s="182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23.25" customHeight="1" x14ac:dyDescent="0.2">
      <c r="A51" s="6" t="s">
        <v>37</v>
      </c>
      <c r="B51" s="6" t="s">
        <v>82</v>
      </c>
      <c r="C51" s="49">
        <v>0.2</v>
      </c>
      <c r="D51" s="50">
        <f t="shared" ref="D51:D57" si="0">$C$34*C51</f>
        <v>0</v>
      </c>
      <c r="E51" s="150"/>
      <c r="F51" s="150"/>
      <c r="G51" s="150"/>
      <c r="H51" s="150"/>
      <c r="I51" s="150"/>
      <c r="J51" s="150"/>
      <c r="K51" s="150"/>
      <c r="L51" s="150"/>
      <c r="M51" s="20"/>
      <c r="N51" s="20"/>
    </row>
    <row r="52" spans="1:29" ht="103.5" customHeight="1" x14ac:dyDescent="0.2">
      <c r="A52" s="6" t="s">
        <v>40</v>
      </c>
      <c r="B52" s="6" t="s">
        <v>83</v>
      </c>
      <c r="C52" s="49">
        <f>IF($C$19="SIMPLES",0%,1.5%)</f>
        <v>0</v>
      </c>
      <c r="D52" s="50">
        <f t="shared" si="0"/>
        <v>0</v>
      </c>
      <c r="E52" s="150"/>
      <c r="F52" s="150"/>
      <c r="G52" s="150"/>
      <c r="H52" s="150"/>
      <c r="I52" s="150"/>
      <c r="J52" s="150"/>
      <c r="K52" s="150"/>
      <c r="L52" s="150"/>
      <c r="M52" s="20"/>
      <c r="N52" s="20"/>
    </row>
    <row r="53" spans="1:29" ht="109.5" customHeight="1" x14ac:dyDescent="0.2">
      <c r="A53" s="6" t="s">
        <v>43</v>
      </c>
      <c r="B53" s="6" t="s">
        <v>84</v>
      </c>
      <c r="C53" s="49">
        <f>IF($C$19="SIMPLES",0%,1%)</f>
        <v>0</v>
      </c>
      <c r="D53" s="50">
        <f t="shared" si="0"/>
        <v>0</v>
      </c>
      <c r="E53" s="150"/>
      <c r="F53" s="150"/>
      <c r="G53" s="150"/>
      <c r="H53" s="150"/>
      <c r="I53" s="150"/>
      <c r="J53" s="150"/>
      <c r="K53" s="150"/>
      <c r="L53" s="150"/>
      <c r="M53" s="20"/>
      <c r="N53" s="20"/>
    </row>
    <row r="54" spans="1:29" ht="114.75" customHeight="1" x14ac:dyDescent="0.2">
      <c r="A54" s="6" t="s">
        <v>45</v>
      </c>
      <c r="B54" s="6" t="s">
        <v>85</v>
      </c>
      <c r="C54" s="49">
        <f>IF($C$19="SIMPLES",0%,0.2%)</f>
        <v>0</v>
      </c>
      <c r="D54" s="50">
        <f t="shared" si="0"/>
        <v>0</v>
      </c>
      <c r="E54" s="150"/>
      <c r="F54" s="150"/>
      <c r="G54" s="150"/>
      <c r="H54" s="150"/>
      <c r="I54" s="150"/>
      <c r="J54" s="150"/>
      <c r="K54" s="150"/>
      <c r="L54" s="150"/>
      <c r="M54" s="20"/>
      <c r="N54" s="20"/>
    </row>
    <row r="55" spans="1:29" ht="136.5" customHeight="1" x14ac:dyDescent="0.2">
      <c r="A55" s="6" t="s">
        <v>47</v>
      </c>
      <c r="B55" s="6" t="s">
        <v>86</v>
      </c>
      <c r="C55" s="49">
        <f>IF($C$19="SIMPLES",0%,2.5%)</f>
        <v>0</v>
      </c>
      <c r="D55" s="50">
        <f t="shared" si="0"/>
        <v>0</v>
      </c>
      <c r="E55" s="150"/>
      <c r="F55" s="150"/>
      <c r="G55" s="150"/>
      <c r="H55" s="150"/>
      <c r="I55" s="150"/>
      <c r="J55" s="150"/>
      <c r="K55" s="150"/>
      <c r="L55" s="150"/>
      <c r="M55" s="20"/>
      <c r="N55" s="20"/>
    </row>
    <row r="56" spans="1:29" ht="65.25" customHeight="1" x14ac:dyDescent="0.2">
      <c r="A56" s="6" t="s">
        <v>50</v>
      </c>
      <c r="B56" s="6" t="s">
        <v>87</v>
      </c>
      <c r="C56" s="49">
        <v>0.08</v>
      </c>
      <c r="D56" s="50">
        <f t="shared" si="0"/>
        <v>0</v>
      </c>
      <c r="E56" s="150"/>
      <c r="F56" s="150"/>
      <c r="G56" s="150"/>
      <c r="H56" s="150"/>
      <c r="I56" s="150"/>
      <c r="J56" s="150"/>
      <c r="K56" s="150"/>
      <c r="L56" s="150"/>
      <c r="M56" s="20"/>
      <c r="N56" s="20"/>
    </row>
    <row r="57" spans="1:29" ht="105" customHeight="1" x14ac:dyDescent="0.2">
      <c r="A57" s="6" t="s">
        <v>52</v>
      </c>
      <c r="B57" s="6" t="s">
        <v>88</v>
      </c>
      <c r="C57" s="51">
        <v>0.01</v>
      </c>
      <c r="D57" s="50">
        <f t="shared" si="0"/>
        <v>0</v>
      </c>
      <c r="E57" s="150" t="s">
        <v>383</v>
      </c>
      <c r="F57" s="150"/>
      <c r="G57" s="150"/>
      <c r="H57" s="150"/>
      <c r="I57" s="150"/>
      <c r="J57" s="150"/>
      <c r="K57" s="150"/>
      <c r="L57" s="150"/>
      <c r="M57" s="20"/>
      <c r="N57" s="20"/>
    </row>
    <row r="58" spans="1:29" ht="121.5" customHeight="1" x14ac:dyDescent="0.2">
      <c r="A58" s="6" t="s">
        <v>54</v>
      </c>
      <c r="B58" s="6" t="s">
        <v>89</v>
      </c>
      <c r="C58" s="49">
        <f>IF($C$34="SIMPLES",0%,0.6%)</f>
        <v>6.0000000000000001E-3</v>
      </c>
      <c r="D58" s="50">
        <f>$C$9*C58</f>
        <v>0</v>
      </c>
      <c r="E58" s="150"/>
      <c r="F58" s="150"/>
      <c r="G58" s="150"/>
      <c r="H58" s="150"/>
      <c r="I58" s="150"/>
      <c r="J58" s="150"/>
      <c r="K58" s="150"/>
      <c r="L58" s="150"/>
      <c r="M58" s="20"/>
      <c r="N58" s="20"/>
    </row>
    <row r="59" spans="1:29" ht="32.25" customHeight="1" x14ac:dyDescent="0.2">
      <c r="A59" s="38" t="s">
        <v>76</v>
      </c>
      <c r="B59" s="52"/>
      <c r="C59" s="53">
        <f>SUM(C51:C58)</f>
        <v>0.29600000000000004</v>
      </c>
      <c r="D59" s="54">
        <f>SUM(D51:D58)</f>
        <v>0</v>
      </c>
      <c r="E59" s="183"/>
      <c r="F59" s="183"/>
      <c r="G59" s="183"/>
      <c r="H59" s="183"/>
      <c r="I59" s="183"/>
      <c r="J59" s="183"/>
      <c r="K59" s="183"/>
      <c r="L59" s="183"/>
    </row>
    <row r="60" spans="1:29" ht="12.75" customHeight="1" x14ac:dyDescent="0.2">
      <c r="A60" s="2" t="s">
        <v>90</v>
      </c>
      <c r="B60" s="2"/>
      <c r="C60" s="47" t="s">
        <v>35</v>
      </c>
      <c r="D60" s="122"/>
      <c r="E60" s="153"/>
      <c r="F60" s="153"/>
      <c r="G60" s="153"/>
      <c r="H60" s="153"/>
      <c r="I60" s="153"/>
      <c r="J60" s="153"/>
      <c r="K60" s="153"/>
      <c r="L60" s="153"/>
    </row>
    <row r="61" spans="1:29" ht="40.5" customHeight="1" x14ac:dyDescent="0.2">
      <c r="A61" s="6" t="s">
        <v>37</v>
      </c>
      <c r="B61" s="6" t="s">
        <v>91</v>
      </c>
      <c r="C61" s="55">
        <f>C34/12</f>
        <v>0</v>
      </c>
      <c r="D61" s="56"/>
      <c r="E61" s="154"/>
      <c r="F61" s="154"/>
      <c r="G61" s="154"/>
      <c r="H61" s="154"/>
      <c r="I61" s="154"/>
      <c r="J61" s="154"/>
      <c r="K61" s="154"/>
      <c r="L61" s="154"/>
      <c r="M61" s="20"/>
      <c r="N61" s="20"/>
      <c r="O61" s="20"/>
      <c r="P61" s="20"/>
      <c r="Q61" s="20"/>
      <c r="R61" s="20"/>
    </row>
    <row r="62" spans="1:29" ht="72" customHeight="1" x14ac:dyDescent="0.2">
      <c r="A62" s="6" t="s">
        <v>40</v>
      </c>
      <c r="B62" s="6" t="s">
        <v>92</v>
      </c>
      <c r="C62" s="55">
        <f>C34/3/12</f>
        <v>0</v>
      </c>
      <c r="D62" s="56"/>
      <c r="E62" s="150"/>
      <c r="F62" s="150"/>
      <c r="G62" s="150"/>
      <c r="H62" s="150"/>
      <c r="I62" s="150"/>
      <c r="J62" s="150"/>
      <c r="K62" s="150"/>
      <c r="L62" s="150"/>
      <c r="M62" s="20"/>
      <c r="N62" s="20"/>
      <c r="O62" s="20"/>
      <c r="P62" s="20"/>
      <c r="Q62" s="20"/>
      <c r="R62" s="20"/>
    </row>
    <row r="63" spans="1:29" ht="12.75" customHeight="1" x14ac:dyDescent="0.2">
      <c r="A63" s="6" t="s">
        <v>93</v>
      </c>
      <c r="B63" s="6"/>
      <c r="C63" s="55">
        <f>C61+C62</f>
        <v>0</v>
      </c>
      <c r="D63" s="56"/>
      <c r="E63" s="155"/>
      <c r="F63" s="155"/>
      <c r="G63" s="155"/>
      <c r="H63" s="155"/>
      <c r="I63" s="155"/>
      <c r="J63" s="155"/>
      <c r="K63" s="155"/>
      <c r="L63" s="155"/>
    </row>
    <row r="64" spans="1:29" ht="33.75" customHeight="1" x14ac:dyDescent="0.2">
      <c r="A64" s="6" t="s">
        <v>43</v>
      </c>
      <c r="B64" s="6" t="s">
        <v>94</v>
      </c>
      <c r="C64" s="55">
        <f>C63*C59</f>
        <v>0</v>
      </c>
      <c r="D64" s="56"/>
      <c r="E64" s="151"/>
      <c r="F64" s="151"/>
      <c r="G64" s="151"/>
      <c r="H64" s="151"/>
      <c r="I64" s="151"/>
      <c r="J64" s="151"/>
      <c r="K64" s="151"/>
      <c r="L64" s="151"/>
      <c r="M64" s="20"/>
      <c r="N64" s="20"/>
      <c r="O64" s="20"/>
      <c r="P64" s="20"/>
      <c r="Q64" s="20"/>
      <c r="R64" s="20"/>
    </row>
    <row r="65" spans="1:18" ht="12.75" customHeight="1" x14ac:dyDescent="0.2">
      <c r="A65" s="38" t="s">
        <v>76</v>
      </c>
      <c r="B65" s="57"/>
      <c r="C65" s="58">
        <f>C63+C64</f>
        <v>0</v>
      </c>
      <c r="D65" s="120"/>
      <c r="E65" s="156"/>
      <c r="F65" s="156"/>
      <c r="G65" s="156"/>
      <c r="H65" s="156"/>
      <c r="I65" s="156"/>
      <c r="J65" s="156"/>
      <c r="K65" s="156"/>
      <c r="L65" s="156"/>
    </row>
    <row r="66" spans="1:18" ht="12.75" customHeight="1" x14ac:dyDescent="0.2">
      <c r="A66" s="2" t="s">
        <v>95</v>
      </c>
      <c r="B66" s="2"/>
      <c r="C66" s="47" t="s">
        <v>35</v>
      </c>
      <c r="D66" s="120"/>
      <c r="E66" s="153"/>
      <c r="F66" s="153"/>
      <c r="G66" s="153"/>
      <c r="H66" s="153"/>
      <c r="I66" s="153"/>
      <c r="J66" s="153"/>
      <c r="K66" s="153"/>
      <c r="L66" s="153"/>
    </row>
    <row r="67" spans="1:18" ht="154.5" customHeight="1" x14ac:dyDescent="0.2">
      <c r="A67" s="6" t="s">
        <v>37</v>
      </c>
      <c r="B67" s="6" t="s">
        <v>96</v>
      </c>
      <c r="C67" s="55">
        <f>(((C34+C62)*(5/12))/12)*(12.04%)*(2%)</f>
        <v>0</v>
      </c>
      <c r="D67" s="56"/>
      <c r="E67" s="154"/>
      <c r="F67" s="154"/>
      <c r="G67" s="154"/>
      <c r="H67" s="154"/>
      <c r="I67" s="154"/>
      <c r="J67" s="154"/>
      <c r="K67" s="154"/>
      <c r="L67" s="154"/>
      <c r="M67" s="20"/>
      <c r="N67" s="20"/>
      <c r="O67" s="20"/>
      <c r="P67" s="20"/>
      <c r="Q67" s="20"/>
      <c r="R67" s="20"/>
    </row>
    <row r="68" spans="1:18" ht="36.75" customHeight="1" x14ac:dyDescent="0.2">
      <c r="A68" s="6" t="s">
        <v>40</v>
      </c>
      <c r="B68" s="6" t="s">
        <v>97</v>
      </c>
      <c r="C68" s="55">
        <f>C67*C59</f>
        <v>0</v>
      </c>
      <c r="D68" s="56"/>
      <c r="E68" s="151"/>
      <c r="F68" s="151"/>
      <c r="G68" s="151"/>
      <c r="H68" s="151"/>
      <c r="I68" s="151"/>
      <c r="J68" s="151"/>
      <c r="K68" s="151"/>
      <c r="L68" s="151"/>
      <c r="M68" s="20"/>
      <c r="N68" s="20"/>
      <c r="O68" s="20"/>
      <c r="P68" s="20"/>
      <c r="Q68" s="20"/>
      <c r="R68" s="20"/>
    </row>
    <row r="69" spans="1:18" ht="12.75" customHeight="1" x14ac:dyDescent="0.2">
      <c r="A69" s="38" t="s">
        <v>76</v>
      </c>
      <c r="B69" s="52"/>
      <c r="C69" s="58">
        <f>C67+C68</f>
        <v>0</v>
      </c>
      <c r="D69" s="120"/>
      <c r="E69" s="156"/>
      <c r="F69" s="156"/>
      <c r="G69" s="156"/>
      <c r="H69" s="156"/>
      <c r="I69" s="156"/>
      <c r="J69" s="156"/>
      <c r="K69" s="156"/>
      <c r="L69" s="156"/>
    </row>
    <row r="70" spans="1:18" ht="33" customHeight="1" x14ac:dyDescent="0.2">
      <c r="A70" s="2" t="s">
        <v>98</v>
      </c>
      <c r="B70" s="2"/>
      <c r="C70" s="47" t="s">
        <v>35</v>
      </c>
      <c r="D70" s="56"/>
      <c r="E70" s="157"/>
      <c r="F70" s="157"/>
      <c r="G70" s="157"/>
      <c r="H70" s="157"/>
      <c r="I70" s="157"/>
      <c r="J70" s="157"/>
      <c r="K70" s="157"/>
      <c r="L70" s="157"/>
    </row>
    <row r="71" spans="1:18" ht="81.75" customHeight="1" x14ac:dyDescent="0.2">
      <c r="A71" s="6" t="s">
        <v>37</v>
      </c>
      <c r="B71" s="6" t="s">
        <v>99</v>
      </c>
      <c r="C71" s="55">
        <f>C34/12*10%</f>
        <v>0</v>
      </c>
      <c r="D71" s="56"/>
      <c r="E71" s="150"/>
      <c r="F71" s="150"/>
      <c r="G71" s="150"/>
      <c r="H71" s="150"/>
      <c r="I71" s="150"/>
      <c r="J71" s="150"/>
      <c r="K71" s="150"/>
      <c r="L71" s="150"/>
      <c r="M71" s="20"/>
      <c r="N71" s="20"/>
      <c r="O71" s="20"/>
      <c r="P71" s="20"/>
      <c r="Q71" s="20"/>
      <c r="R71" s="20"/>
    </row>
    <row r="72" spans="1:18" ht="21" customHeight="1" x14ac:dyDescent="0.2">
      <c r="A72" s="6" t="s">
        <v>40</v>
      </c>
      <c r="B72" s="6" t="s">
        <v>100</v>
      </c>
      <c r="C72" s="55">
        <f>C71*C56</f>
        <v>0</v>
      </c>
      <c r="D72" s="56"/>
      <c r="E72" s="150"/>
      <c r="F72" s="150"/>
      <c r="G72" s="150"/>
      <c r="H72" s="150"/>
      <c r="I72" s="150"/>
      <c r="J72" s="150"/>
      <c r="K72" s="150"/>
      <c r="L72" s="150"/>
      <c r="M72" s="20"/>
      <c r="N72" s="20"/>
      <c r="O72" s="20"/>
      <c r="P72" s="20"/>
      <c r="Q72" s="20"/>
      <c r="R72" s="20"/>
    </row>
    <row r="73" spans="1:18" ht="119.25" customHeight="1" x14ac:dyDescent="0.2">
      <c r="A73" s="6" t="s">
        <v>43</v>
      </c>
      <c r="B73" s="6" t="s">
        <v>101</v>
      </c>
      <c r="C73" s="55">
        <f>(C34*40%*10%*8%)+(C34*10%*8%*10%)</f>
        <v>0</v>
      </c>
      <c r="D73" s="56"/>
      <c r="E73" s="150"/>
      <c r="F73" s="150"/>
      <c r="G73" s="150"/>
      <c r="H73" s="150"/>
      <c r="I73" s="150"/>
      <c r="J73" s="150"/>
      <c r="K73" s="150"/>
      <c r="L73" s="150"/>
      <c r="M73" s="20"/>
      <c r="N73" s="20"/>
      <c r="O73" s="20"/>
      <c r="P73" s="20"/>
      <c r="Q73" s="20"/>
      <c r="R73" s="20"/>
    </row>
    <row r="74" spans="1:18" ht="117.75" customHeight="1" x14ac:dyDescent="0.2">
      <c r="A74" s="6" t="s">
        <v>45</v>
      </c>
      <c r="B74" s="6" t="s">
        <v>102</v>
      </c>
      <c r="C74" s="55">
        <f>(C34/30/12)*7*2%</f>
        <v>0</v>
      </c>
      <c r="D74" s="56"/>
      <c r="E74" s="150"/>
      <c r="F74" s="150"/>
      <c r="G74" s="150"/>
      <c r="H74" s="150"/>
      <c r="I74" s="150"/>
      <c r="J74" s="150"/>
      <c r="K74" s="150"/>
      <c r="L74" s="150"/>
      <c r="M74" s="20"/>
      <c r="N74" s="20"/>
      <c r="O74" s="20"/>
      <c r="P74" s="20"/>
      <c r="Q74" s="20"/>
      <c r="R74" s="20"/>
    </row>
    <row r="75" spans="1:18" ht="37.5" customHeight="1" x14ac:dyDescent="0.2">
      <c r="A75" s="6" t="s">
        <v>47</v>
      </c>
      <c r="B75" s="6" t="s">
        <v>103</v>
      </c>
      <c r="C75" s="55">
        <f>C74*C59</f>
        <v>0</v>
      </c>
      <c r="D75" s="56"/>
      <c r="E75" s="150"/>
      <c r="F75" s="150"/>
      <c r="G75" s="150"/>
      <c r="H75" s="150"/>
      <c r="I75" s="150"/>
      <c r="J75" s="150"/>
      <c r="K75" s="150"/>
      <c r="L75" s="150"/>
      <c r="M75" s="20"/>
      <c r="N75" s="20"/>
      <c r="O75" s="20"/>
      <c r="P75" s="20"/>
      <c r="Q75" s="20"/>
      <c r="R75" s="20"/>
    </row>
    <row r="76" spans="1:18" ht="73.5" customHeight="1" x14ac:dyDescent="0.2">
      <c r="A76" s="6" t="s">
        <v>50</v>
      </c>
      <c r="B76" s="6" t="s">
        <v>104</v>
      </c>
      <c r="C76" s="55">
        <f>(C34*40%*8%*2%)+(C34*10%*8%*2%)</f>
        <v>0</v>
      </c>
      <c r="D76" s="56"/>
      <c r="E76" s="150"/>
      <c r="F76" s="150"/>
      <c r="G76" s="150"/>
      <c r="H76" s="150"/>
      <c r="I76" s="150"/>
      <c r="J76" s="150"/>
      <c r="K76" s="150"/>
      <c r="L76" s="150"/>
      <c r="M76" s="20"/>
      <c r="N76" s="20"/>
      <c r="O76" s="20"/>
      <c r="P76" s="20"/>
      <c r="Q76" s="20"/>
      <c r="R76" s="20"/>
    </row>
    <row r="77" spans="1:18" ht="12.75" customHeight="1" x14ac:dyDescent="0.2">
      <c r="A77" s="38" t="s">
        <v>76</v>
      </c>
      <c r="B77" s="57"/>
      <c r="C77" s="58">
        <f>SUM(C71:C76)</f>
        <v>0</v>
      </c>
      <c r="D77" s="56"/>
      <c r="E77" s="155"/>
      <c r="F77" s="155"/>
      <c r="G77" s="155"/>
      <c r="H77" s="155"/>
      <c r="I77" s="155"/>
      <c r="J77" s="155"/>
      <c r="K77" s="155"/>
      <c r="L77" s="155"/>
    </row>
    <row r="78" spans="1:18" ht="12.75" customHeight="1" x14ac:dyDescent="0.2">
      <c r="A78" s="2" t="s">
        <v>105</v>
      </c>
      <c r="B78" s="2"/>
      <c r="C78" s="47" t="s">
        <v>35</v>
      </c>
      <c r="D78" s="56"/>
      <c r="E78" s="139"/>
      <c r="F78" s="139"/>
      <c r="G78" s="139"/>
      <c r="H78" s="139"/>
      <c r="I78" s="139"/>
      <c r="J78" s="139"/>
      <c r="K78" s="139"/>
      <c r="L78" s="139"/>
    </row>
    <row r="79" spans="1:18" ht="152.25" customHeight="1" x14ac:dyDescent="0.2">
      <c r="A79" s="6" t="s">
        <v>37</v>
      </c>
      <c r="B79" s="6" t="s">
        <v>106</v>
      </c>
      <c r="C79" s="55">
        <f>C34/12</f>
        <v>0</v>
      </c>
      <c r="D79" s="56"/>
      <c r="E79" s="150"/>
      <c r="F79" s="150"/>
      <c r="G79" s="150"/>
      <c r="H79" s="150"/>
      <c r="I79" s="150"/>
      <c r="J79" s="150"/>
      <c r="K79" s="150"/>
      <c r="L79" s="150"/>
      <c r="M79" s="20"/>
      <c r="N79" s="20"/>
      <c r="O79" s="20"/>
      <c r="P79" s="20"/>
      <c r="Q79" s="20"/>
      <c r="R79" s="20"/>
    </row>
    <row r="80" spans="1:18" ht="173.25" customHeight="1" x14ac:dyDescent="0.2">
      <c r="A80" s="6" t="s">
        <v>40</v>
      </c>
      <c r="B80" s="6" t="s">
        <v>107</v>
      </c>
      <c r="C80" s="55">
        <f>C34*1.656%</f>
        <v>0</v>
      </c>
      <c r="D80" s="56"/>
      <c r="E80" s="150"/>
      <c r="F80" s="150"/>
      <c r="G80" s="150"/>
      <c r="H80" s="150"/>
      <c r="I80" s="150"/>
      <c r="J80" s="150"/>
      <c r="K80" s="150"/>
      <c r="L80" s="150"/>
      <c r="M80" s="20"/>
      <c r="N80" s="20"/>
      <c r="O80" s="20"/>
      <c r="P80" s="20"/>
      <c r="Q80" s="20"/>
      <c r="R80" s="20"/>
    </row>
    <row r="81" spans="1:18" ht="174" customHeight="1" x14ac:dyDescent="0.2">
      <c r="A81" s="6" t="s">
        <v>43</v>
      </c>
      <c r="B81" s="6" t="s">
        <v>108</v>
      </c>
      <c r="C81" s="55">
        <f>C34/30/12*5*1.5%*87.96%</f>
        <v>0</v>
      </c>
      <c r="D81" s="56"/>
      <c r="E81" s="150"/>
      <c r="F81" s="150"/>
      <c r="G81" s="150"/>
      <c r="H81" s="150"/>
      <c r="I81" s="150"/>
      <c r="J81" s="150"/>
      <c r="K81" s="150"/>
      <c r="L81" s="150"/>
      <c r="M81" s="20"/>
      <c r="N81" s="20"/>
      <c r="O81" s="20"/>
      <c r="P81" s="20"/>
      <c r="Q81" s="20"/>
      <c r="R81" s="20"/>
    </row>
    <row r="82" spans="1:18" ht="107.25" customHeight="1" x14ac:dyDescent="0.2">
      <c r="A82" s="6" t="s">
        <v>45</v>
      </c>
      <c r="B82" s="6" t="s">
        <v>109</v>
      </c>
      <c r="C82" s="55">
        <f>C34*0.278%</f>
        <v>0</v>
      </c>
      <c r="D82" s="56"/>
      <c r="E82" s="150"/>
      <c r="F82" s="150"/>
      <c r="G82" s="150"/>
      <c r="H82" s="150"/>
      <c r="I82" s="150"/>
      <c r="J82" s="150"/>
      <c r="K82" s="150"/>
      <c r="L82" s="150"/>
      <c r="M82" s="20"/>
      <c r="N82" s="20"/>
      <c r="O82" s="20"/>
      <c r="P82" s="20"/>
      <c r="Q82" s="20"/>
      <c r="R82" s="20"/>
    </row>
    <row r="83" spans="1:18" ht="170.25" customHeight="1" x14ac:dyDescent="0.2">
      <c r="A83" s="6" t="s">
        <v>47</v>
      </c>
      <c r="B83" s="6" t="s">
        <v>110</v>
      </c>
      <c r="C83" s="55">
        <f>C34*0.032%</f>
        <v>0</v>
      </c>
      <c r="D83" s="56"/>
      <c r="E83" s="150"/>
      <c r="F83" s="150"/>
      <c r="G83" s="150"/>
      <c r="H83" s="150"/>
      <c r="I83" s="150"/>
      <c r="J83" s="150"/>
      <c r="K83" s="150"/>
      <c r="L83" s="150"/>
      <c r="M83" s="20"/>
      <c r="N83" s="20"/>
      <c r="O83" s="20"/>
      <c r="P83" s="20"/>
      <c r="Q83" s="20"/>
      <c r="R83" s="20"/>
    </row>
    <row r="84" spans="1:18" ht="57.75" customHeight="1" x14ac:dyDescent="0.2">
      <c r="A84" s="6" t="s">
        <v>50</v>
      </c>
      <c r="B84" s="6" t="s">
        <v>55</v>
      </c>
      <c r="C84" s="59"/>
      <c r="D84" s="56"/>
      <c r="E84" s="151" t="s">
        <v>347</v>
      </c>
      <c r="F84" s="151"/>
      <c r="G84" s="151"/>
      <c r="H84" s="151"/>
      <c r="I84" s="151"/>
      <c r="J84" s="151"/>
      <c r="K84" s="151"/>
      <c r="L84" s="151"/>
      <c r="M84" s="20"/>
      <c r="N84" s="20"/>
      <c r="O84" s="20"/>
      <c r="P84" s="20"/>
      <c r="Q84" s="20"/>
      <c r="R84" s="20"/>
    </row>
    <row r="85" spans="1:18" ht="11.25" customHeight="1" x14ac:dyDescent="0.2">
      <c r="A85" s="6" t="s">
        <v>93</v>
      </c>
      <c r="B85" s="60"/>
      <c r="C85" s="55">
        <f>SUM(C79:C84)</f>
        <v>0</v>
      </c>
      <c r="D85" s="56"/>
      <c r="E85" s="61"/>
      <c r="F85" s="62"/>
      <c r="G85" s="62"/>
      <c r="H85" s="62"/>
      <c r="I85" s="62"/>
      <c r="J85" s="62"/>
      <c r="K85" s="62"/>
      <c r="L85" s="63"/>
    </row>
    <row r="86" spans="1:18" ht="11.25" customHeight="1" x14ac:dyDescent="0.2">
      <c r="A86" s="6" t="s">
        <v>52</v>
      </c>
      <c r="B86" s="6" t="s">
        <v>111</v>
      </c>
      <c r="C86" s="55">
        <f>C85*C59</f>
        <v>0</v>
      </c>
      <c r="D86" s="56"/>
      <c r="E86" s="155"/>
      <c r="F86" s="155"/>
      <c r="G86" s="155"/>
      <c r="H86" s="155"/>
      <c r="I86" s="155"/>
      <c r="J86" s="155"/>
      <c r="K86" s="155"/>
      <c r="L86" s="155"/>
    </row>
    <row r="87" spans="1:18" ht="12.75" customHeight="1" x14ac:dyDescent="0.2">
      <c r="A87" s="38" t="s">
        <v>76</v>
      </c>
      <c r="B87" s="52"/>
      <c r="C87" s="58">
        <f>C85+C86</f>
        <v>0</v>
      </c>
      <c r="D87" s="64"/>
      <c r="E87" s="155"/>
      <c r="F87" s="155"/>
      <c r="G87" s="155"/>
      <c r="H87" s="155"/>
      <c r="I87" s="155"/>
      <c r="J87" s="155"/>
      <c r="K87" s="155"/>
      <c r="L87" s="155"/>
    </row>
    <row r="88" spans="1:18" ht="12.75" customHeight="1" x14ac:dyDescent="0.2">
      <c r="A88" s="65" t="s">
        <v>112</v>
      </c>
      <c r="B88" s="65"/>
      <c r="C88" s="65" t="s">
        <v>35</v>
      </c>
      <c r="D88" s="66" t="s">
        <v>113</v>
      </c>
      <c r="E88" s="159"/>
      <c r="F88" s="159"/>
      <c r="G88" s="159"/>
      <c r="H88" s="159"/>
      <c r="I88" s="159"/>
      <c r="J88" s="159"/>
      <c r="K88" s="159"/>
      <c r="L88" s="159"/>
    </row>
    <row r="89" spans="1:18" ht="12.75" customHeight="1" x14ac:dyDescent="0.2">
      <c r="A89" s="67" t="s">
        <v>114</v>
      </c>
      <c r="B89" s="68" t="s">
        <v>115</v>
      </c>
      <c r="C89" s="69">
        <f>C65</f>
        <v>0</v>
      </c>
      <c r="D89" s="34"/>
      <c r="E89" s="155"/>
      <c r="F89" s="155"/>
      <c r="G89" s="155"/>
      <c r="H89" s="155"/>
      <c r="I89" s="155"/>
      <c r="J89" s="155"/>
      <c r="K89" s="155"/>
      <c r="L89" s="155"/>
    </row>
    <row r="90" spans="1:18" ht="12.75" customHeight="1" x14ac:dyDescent="0.2">
      <c r="A90" s="67" t="s">
        <v>116</v>
      </c>
      <c r="B90" s="68" t="s">
        <v>117</v>
      </c>
      <c r="C90" s="69">
        <f>D59</f>
        <v>0</v>
      </c>
      <c r="D90" s="34"/>
      <c r="E90" s="155"/>
      <c r="F90" s="155"/>
      <c r="G90" s="155"/>
      <c r="H90" s="155"/>
      <c r="I90" s="155"/>
      <c r="J90" s="155"/>
      <c r="K90" s="155"/>
      <c r="L90" s="155"/>
    </row>
    <row r="91" spans="1:18" ht="12.75" customHeight="1" x14ac:dyDescent="0.2">
      <c r="A91" s="67" t="s">
        <v>118</v>
      </c>
      <c r="B91" s="68" t="s">
        <v>96</v>
      </c>
      <c r="C91" s="69">
        <f>C69</f>
        <v>0</v>
      </c>
      <c r="D91" s="34"/>
      <c r="E91" s="155"/>
      <c r="F91" s="155"/>
      <c r="G91" s="155"/>
      <c r="H91" s="155"/>
      <c r="I91" s="155"/>
      <c r="J91" s="155"/>
      <c r="K91" s="155"/>
      <c r="L91" s="155"/>
    </row>
    <row r="92" spans="1:18" ht="12.75" customHeight="1" x14ac:dyDescent="0.2">
      <c r="A92" s="67" t="s">
        <v>119</v>
      </c>
      <c r="B92" s="68" t="s">
        <v>120</v>
      </c>
      <c r="C92" s="69">
        <f>C77</f>
        <v>0</v>
      </c>
      <c r="D92" s="34"/>
      <c r="E92" s="155"/>
      <c r="F92" s="155"/>
      <c r="G92" s="155"/>
      <c r="H92" s="155"/>
      <c r="I92" s="155"/>
      <c r="J92" s="155"/>
      <c r="K92" s="155"/>
      <c r="L92" s="155"/>
    </row>
    <row r="93" spans="1:18" ht="12.75" customHeight="1" x14ac:dyDescent="0.2">
      <c r="A93" s="67" t="s">
        <v>121</v>
      </c>
      <c r="B93" s="68" t="s">
        <v>122</v>
      </c>
      <c r="C93" s="69">
        <f>C87</f>
        <v>0</v>
      </c>
      <c r="D93" s="34"/>
      <c r="E93" s="155"/>
      <c r="F93" s="155"/>
      <c r="G93" s="155"/>
      <c r="H93" s="155"/>
      <c r="I93" s="155"/>
      <c r="J93" s="155"/>
      <c r="K93" s="155"/>
      <c r="L93" s="155"/>
    </row>
    <row r="94" spans="1:18" ht="12.75" customHeight="1" x14ac:dyDescent="0.2">
      <c r="A94" s="67" t="s">
        <v>123</v>
      </c>
      <c r="B94" s="68" t="s">
        <v>55</v>
      </c>
      <c r="C94" s="70">
        <v>0</v>
      </c>
      <c r="D94" s="34"/>
      <c r="E94" s="155"/>
      <c r="F94" s="155"/>
      <c r="G94" s="155"/>
      <c r="H94" s="155"/>
      <c r="I94" s="155"/>
      <c r="J94" s="155"/>
      <c r="K94" s="155"/>
      <c r="L94" s="155"/>
    </row>
    <row r="95" spans="1:18" ht="12.75" customHeight="1" x14ac:dyDescent="0.2">
      <c r="A95" s="38" t="s">
        <v>76</v>
      </c>
      <c r="B95" s="57"/>
      <c r="C95" s="71">
        <f>SUM(C89:C94)</f>
        <v>0</v>
      </c>
      <c r="D95" s="26"/>
      <c r="E95" s="155"/>
      <c r="F95" s="155"/>
      <c r="G95" s="155"/>
      <c r="H95" s="155"/>
      <c r="I95" s="155"/>
      <c r="J95" s="155"/>
      <c r="K95" s="155"/>
      <c r="L95" s="155"/>
    </row>
    <row r="96" spans="1:18" ht="12.75" customHeight="1" x14ac:dyDescent="0.2">
      <c r="A96" s="2" t="s">
        <v>124</v>
      </c>
      <c r="B96" s="2"/>
      <c r="C96" s="2" t="s">
        <v>80</v>
      </c>
      <c r="D96" s="2" t="s">
        <v>35</v>
      </c>
      <c r="E96" s="139"/>
      <c r="F96" s="139"/>
      <c r="G96" s="139"/>
      <c r="H96" s="139"/>
      <c r="I96" s="139"/>
      <c r="J96" s="139"/>
      <c r="K96" s="139"/>
      <c r="L96" s="139"/>
    </row>
    <row r="97" spans="1:21" ht="152.25" customHeight="1" x14ac:dyDescent="0.2">
      <c r="A97" s="6" t="s">
        <v>37</v>
      </c>
      <c r="B97" s="6" t="s">
        <v>125</v>
      </c>
      <c r="C97" s="72"/>
      <c r="D97" s="50">
        <f>(C9+D43+C48+C95)*C97</f>
        <v>0</v>
      </c>
      <c r="E97" s="150" t="s">
        <v>345</v>
      </c>
      <c r="F97" s="150"/>
      <c r="G97" s="150"/>
      <c r="H97" s="150"/>
      <c r="I97" s="150"/>
      <c r="J97" s="150"/>
      <c r="K97" s="150"/>
      <c r="L97" s="150"/>
      <c r="M97" s="20"/>
      <c r="N97" s="20"/>
    </row>
    <row r="98" spans="1:21" ht="45" customHeight="1" x14ac:dyDescent="0.2">
      <c r="A98" s="6" t="s">
        <v>40</v>
      </c>
      <c r="B98" s="6" t="s">
        <v>126</v>
      </c>
      <c r="C98" s="72"/>
      <c r="D98" s="50">
        <f>(C9+D43+C48+C95+D97)*C98</f>
        <v>0</v>
      </c>
      <c r="E98" s="150" t="s">
        <v>345</v>
      </c>
      <c r="F98" s="150"/>
      <c r="G98" s="150"/>
      <c r="H98" s="150"/>
      <c r="I98" s="150"/>
      <c r="J98" s="150"/>
      <c r="K98" s="150"/>
      <c r="L98" s="150"/>
      <c r="M98" s="20"/>
      <c r="N98" s="20"/>
    </row>
    <row r="99" spans="1:21" ht="30.75" customHeight="1" x14ac:dyDescent="0.2">
      <c r="A99" s="6" t="s">
        <v>127</v>
      </c>
      <c r="B99" s="60"/>
      <c r="C99" s="73">
        <f>C97+C98</f>
        <v>0</v>
      </c>
      <c r="D99" s="50">
        <f>D97+D98</f>
        <v>0</v>
      </c>
      <c r="E99" s="155"/>
      <c r="F99" s="155"/>
      <c r="G99" s="155"/>
      <c r="H99" s="155"/>
      <c r="I99" s="155"/>
      <c r="J99" s="155"/>
      <c r="K99" s="155"/>
      <c r="L99" s="155"/>
    </row>
    <row r="100" spans="1:21" ht="37.5" customHeight="1" x14ac:dyDescent="0.2">
      <c r="A100" s="6" t="s">
        <v>128</v>
      </c>
      <c r="B100" s="6"/>
      <c r="C100" s="6"/>
      <c r="D100" s="50">
        <f>(C9+D43+C48+C95+D97+D98)</f>
        <v>0</v>
      </c>
      <c r="E100" s="150"/>
      <c r="F100" s="150"/>
      <c r="G100" s="150"/>
      <c r="H100" s="150"/>
      <c r="I100" s="150"/>
      <c r="J100" s="150"/>
      <c r="K100" s="150"/>
      <c r="L100" s="150"/>
      <c r="M100" s="20"/>
      <c r="N100" s="20"/>
    </row>
    <row r="101" spans="1:21" ht="37.5" customHeight="1" x14ac:dyDescent="0.2">
      <c r="A101" s="6" t="s">
        <v>129</v>
      </c>
      <c r="B101" s="6"/>
      <c r="C101" s="6"/>
      <c r="D101" s="50">
        <f>(D100)/(1-C109)</f>
        <v>0</v>
      </c>
      <c r="E101" s="150"/>
      <c r="F101" s="150"/>
      <c r="G101" s="150"/>
      <c r="H101" s="150"/>
      <c r="I101" s="150"/>
      <c r="J101" s="150"/>
      <c r="K101" s="150"/>
      <c r="L101" s="150"/>
      <c r="M101" s="20"/>
      <c r="N101" s="20"/>
    </row>
    <row r="102" spans="1:21" ht="87.75" customHeight="1" x14ac:dyDescent="0.2">
      <c r="A102" s="6" t="s">
        <v>43</v>
      </c>
      <c r="B102" s="6" t="s">
        <v>130</v>
      </c>
      <c r="C102" s="6"/>
      <c r="D102" s="6"/>
      <c r="E102" s="150"/>
      <c r="F102" s="150"/>
      <c r="G102" s="150"/>
      <c r="H102" s="150"/>
      <c r="I102" s="150"/>
      <c r="J102" s="150"/>
      <c r="K102" s="150"/>
      <c r="L102" s="15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ht="41.25" customHeight="1" x14ac:dyDescent="0.2">
      <c r="A103" s="6" t="s">
        <v>131</v>
      </c>
      <c r="B103" s="6" t="s">
        <v>132</v>
      </c>
      <c r="C103" s="6"/>
      <c r="D103" s="6"/>
      <c r="E103" s="150"/>
      <c r="F103" s="150"/>
      <c r="G103" s="150"/>
      <c r="H103" s="150"/>
      <c r="I103" s="150"/>
      <c r="J103" s="150"/>
      <c r="K103" s="150"/>
      <c r="L103" s="15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ht="18" customHeight="1" x14ac:dyDescent="0.2">
      <c r="A104" s="6"/>
      <c r="B104" s="6" t="s">
        <v>133</v>
      </c>
      <c r="C104" s="49">
        <f>IF($C$19="LUCRO REAL","1,65%",IF($C$19="LUCRO PRESUMIDO/ARBITRADO","0,65%",IF($C$19="SIMPLES",D21,"")))</f>
        <v>0</v>
      </c>
      <c r="D104" s="50">
        <f>D101*C104</f>
        <v>0</v>
      </c>
      <c r="E104" s="155"/>
      <c r="F104" s="155"/>
      <c r="G104" s="155"/>
      <c r="H104" s="155"/>
      <c r="I104" s="155"/>
      <c r="J104" s="155"/>
      <c r="K104" s="155"/>
      <c r="L104" s="155"/>
    </row>
    <row r="105" spans="1:21" ht="21.75" customHeight="1" x14ac:dyDescent="0.2">
      <c r="A105" s="6"/>
      <c r="B105" s="6" t="s">
        <v>134</v>
      </c>
      <c r="C105" s="49">
        <f>IF($C$19="LUCRO REAL","7,6%",IF($C$19="LUCRO PRESUMIDO/ARBITRADO","3%",IF($C$19="SIMPLES",D22,"")))</f>
        <v>0</v>
      </c>
      <c r="D105" s="50">
        <f>D101*C105</f>
        <v>0</v>
      </c>
      <c r="E105" s="155"/>
      <c r="F105" s="155"/>
      <c r="G105" s="155"/>
      <c r="H105" s="155"/>
      <c r="I105" s="155"/>
      <c r="J105" s="155"/>
      <c r="K105" s="155"/>
      <c r="L105" s="155"/>
    </row>
    <row r="106" spans="1:21" ht="24" customHeight="1" x14ac:dyDescent="0.2">
      <c r="A106" s="6" t="s">
        <v>135</v>
      </c>
      <c r="B106" s="6" t="s">
        <v>136</v>
      </c>
      <c r="C106" s="74"/>
      <c r="D106" s="75">
        <f>C106*D101</f>
        <v>0</v>
      </c>
      <c r="E106" s="155" t="s">
        <v>358</v>
      </c>
      <c r="F106" s="155"/>
      <c r="G106" s="155"/>
      <c r="H106" s="155"/>
      <c r="I106" s="155"/>
      <c r="J106" s="155"/>
      <c r="K106" s="155"/>
      <c r="L106" s="155"/>
    </row>
    <row r="107" spans="1:21" ht="21" customHeight="1" x14ac:dyDescent="0.2">
      <c r="A107" s="6" t="s">
        <v>137</v>
      </c>
      <c r="B107" s="6" t="s">
        <v>138</v>
      </c>
      <c r="C107" s="49">
        <f>IF($C$19="LUCRO REAL","5%",IF($C$19="LUCRO PRESUMIDO/ARBITRADO","5%",IF($C$19="SIMPLES",D23,"")))</f>
        <v>0</v>
      </c>
      <c r="D107" s="50">
        <f>D101*C107</f>
        <v>0</v>
      </c>
      <c r="E107" s="155"/>
      <c r="F107" s="155"/>
      <c r="G107" s="155"/>
      <c r="H107" s="155"/>
      <c r="I107" s="155"/>
      <c r="J107" s="155"/>
      <c r="K107" s="155"/>
      <c r="L107" s="155"/>
    </row>
    <row r="108" spans="1:21" ht="12.75" customHeight="1" x14ac:dyDescent="0.2">
      <c r="A108" s="6" t="s">
        <v>139</v>
      </c>
      <c r="B108" s="6" t="s">
        <v>140</v>
      </c>
      <c r="C108" s="6"/>
      <c r="D108" s="60"/>
      <c r="E108" s="155" t="s">
        <v>347</v>
      </c>
      <c r="F108" s="155"/>
      <c r="G108" s="155"/>
      <c r="H108" s="155"/>
      <c r="I108" s="155"/>
      <c r="J108" s="155"/>
      <c r="K108" s="155"/>
      <c r="L108" s="155"/>
    </row>
    <row r="109" spans="1:21" ht="25.5" customHeight="1" x14ac:dyDescent="0.2">
      <c r="A109" s="6" t="s">
        <v>141</v>
      </c>
      <c r="B109" s="60"/>
      <c r="C109" s="49">
        <f>C104+C105+C106+C107+C108</f>
        <v>0</v>
      </c>
      <c r="D109" s="76">
        <f>D101*C109</f>
        <v>0</v>
      </c>
      <c r="E109" s="128"/>
      <c r="F109" s="128"/>
      <c r="G109" s="128"/>
      <c r="H109" s="128"/>
      <c r="I109" s="128"/>
      <c r="J109" s="128"/>
      <c r="K109" s="128"/>
      <c r="L109" s="128"/>
    </row>
    <row r="110" spans="1:21" ht="35.25" customHeight="1" x14ac:dyDescent="0.2">
      <c r="A110" s="38" t="s">
        <v>76</v>
      </c>
      <c r="B110" s="39"/>
      <c r="C110" s="77">
        <f>C99+C109</f>
        <v>0</v>
      </c>
      <c r="D110" s="71">
        <f>D99+D109</f>
        <v>0</v>
      </c>
      <c r="E110" s="128"/>
      <c r="F110" s="128"/>
      <c r="G110" s="128"/>
      <c r="H110" s="128"/>
      <c r="I110" s="128"/>
      <c r="J110" s="128"/>
      <c r="K110" s="128"/>
      <c r="L110" s="128"/>
    </row>
    <row r="111" spans="1:21" ht="12.75" customHeight="1" x14ac:dyDescent="0.2">
      <c r="A111" s="65" t="s">
        <v>142</v>
      </c>
      <c r="B111" s="65"/>
      <c r="C111" s="65" t="s">
        <v>143</v>
      </c>
      <c r="D111" s="65" t="s">
        <v>113</v>
      </c>
      <c r="E111" s="159"/>
      <c r="F111" s="159"/>
      <c r="G111" s="159"/>
      <c r="H111" s="159"/>
      <c r="I111" s="159"/>
      <c r="J111" s="159"/>
      <c r="K111" s="159"/>
      <c r="L111" s="159"/>
    </row>
    <row r="112" spans="1:21" ht="12.75" customHeight="1" x14ac:dyDescent="0.2">
      <c r="A112" s="68" t="s">
        <v>37</v>
      </c>
      <c r="B112" s="68" t="s">
        <v>144</v>
      </c>
      <c r="C112" s="78">
        <f>C34</f>
        <v>0</v>
      </c>
      <c r="D112" s="34"/>
      <c r="E112" s="128"/>
      <c r="F112" s="128"/>
      <c r="G112" s="128"/>
      <c r="H112" s="128"/>
      <c r="I112" s="128"/>
      <c r="J112" s="128"/>
      <c r="K112" s="128"/>
      <c r="L112" s="128"/>
    </row>
    <row r="113" spans="1:12" ht="12.75" customHeight="1" x14ac:dyDescent="0.2">
      <c r="A113" s="68" t="s">
        <v>40</v>
      </c>
      <c r="B113" s="68" t="s">
        <v>145</v>
      </c>
      <c r="C113" s="78">
        <f>D43</f>
        <v>0</v>
      </c>
      <c r="D113" s="34"/>
      <c r="E113" s="128"/>
      <c r="F113" s="128"/>
      <c r="G113" s="128"/>
      <c r="H113" s="128"/>
      <c r="I113" s="128"/>
      <c r="J113" s="128"/>
      <c r="K113" s="128"/>
      <c r="L113" s="128"/>
    </row>
    <row r="114" spans="1:12" ht="12.75" customHeight="1" x14ac:dyDescent="0.2">
      <c r="A114" s="68" t="s">
        <v>43</v>
      </c>
      <c r="B114" s="68" t="s">
        <v>146</v>
      </c>
      <c r="C114" s="78">
        <f>C48</f>
        <v>0</v>
      </c>
      <c r="D114" s="34"/>
      <c r="E114" s="128"/>
      <c r="F114" s="128"/>
      <c r="G114" s="128"/>
      <c r="H114" s="128"/>
      <c r="I114" s="128"/>
      <c r="J114" s="128"/>
      <c r="K114" s="128"/>
      <c r="L114" s="128"/>
    </row>
    <row r="115" spans="1:12" ht="12.75" customHeight="1" x14ac:dyDescent="0.2">
      <c r="A115" s="68" t="s">
        <v>45</v>
      </c>
      <c r="B115" s="68" t="s">
        <v>147</v>
      </c>
      <c r="C115" s="78">
        <f>C95</f>
        <v>0</v>
      </c>
      <c r="D115" s="34"/>
      <c r="E115" s="128"/>
      <c r="F115" s="128"/>
      <c r="G115" s="128"/>
      <c r="H115" s="128"/>
      <c r="I115" s="128"/>
      <c r="J115" s="128"/>
      <c r="K115" s="128"/>
      <c r="L115" s="128"/>
    </row>
    <row r="116" spans="1:12" ht="12.75" customHeight="1" x14ac:dyDescent="0.2">
      <c r="A116" s="68" t="s">
        <v>148</v>
      </c>
      <c r="B116" s="68"/>
      <c r="C116" s="78">
        <f>SUM(C112:C115)</f>
        <v>0</v>
      </c>
      <c r="D116" s="34"/>
      <c r="E116" s="128"/>
      <c r="F116" s="128"/>
      <c r="G116" s="128"/>
      <c r="H116" s="128"/>
      <c r="I116" s="128"/>
      <c r="J116" s="128"/>
      <c r="K116" s="128"/>
      <c r="L116" s="128"/>
    </row>
    <row r="117" spans="1:12" ht="12.75" customHeight="1" x14ac:dyDescent="0.2">
      <c r="A117" s="68" t="s">
        <v>47</v>
      </c>
      <c r="B117" s="68" t="s">
        <v>149</v>
      </c>
      <c r="C117" s="78">
        <f>D110</f>
        <v>0</v>
      </c>
      <c r="D117" s="34"/>
      <c r="E117" s="128"/>
      <c r="F117" s="128"/>
      <c r="G117" s="128"/>
      <c r="H117" s="128"/>
      <c r="I117" s="128"/>
      <c r="J117" s="128"/>
      <c r="K117" s="128"/>
      <c r="L117" s="128"/>
    </row>
    <row r="118" spans="1:12" ht="12.75" customHeight="1" x14ac:dyDescent="0.2">
      <c r="A118" s="38" t="s">
        <v>150</v>
      </c>
      <c r="B118" s="38"/>
      <c r="C118" s="71">
        <f>C116+C117</f>
        <v>0</v>
      </c>
      <c r="D118" s="160"/>
      <c r="E118" s="128"/>
      <c r="F118" s="128"/>
      <c r="G118" s="128"/>
      <c r="H118" s="128"/>
      <c r="I118" s="128"/>
      <c r="J118" s="128"/>
      <c r="K118" s="128"/>
      <c r="L118" s="128"/>
    </row>
    <row r="119" spans="1:12" ht="12.75" customHeight="1" x14ac:dyDescent="0.2">
      <c r="A119" s="38" t="s">
        <v>151</v>
      </c>
      <c r="B119" s="38"/>
      <c r="C119" s="12"/>
      <c r="D119" s="161"/>
      <c r="E119" s="155" t="s">
        <v>359</v>
      </c>
      <c r="F119" s="155"/>
      <c r="G119" s="155"/>
      <c r="H119" s="155"/>
      <c r="I119" s="155"/>
      <c r="J119" s="155"/>
      <c r="K119" s="155"/>
      <c r="L119" s="155"/>
    </row>
    <row r="120" spans="1:12" ht="12.75" customHeight="1" x14ac:dyDescent="0.2">
      <c r="A120" s="167" t="s">
        <v>352</v>
      </c>
      <c r="B120" s="132"/>
      <c r="C120" s="12"/>
      <c r="D120" s="162"/>
      <c r="E120" s="174" t="s">
        <v>351</v>
      </c>
      <c r="F120" s="175"/>
      <c r="G120" s="175"/>
      <c r="H120" s="175"/>
      <c r="I120" s="175"/>
      <c r="J120" s="175"/>
      <c r="K120" s="175"/>
      <c r="L120" s="176"/>
    </row>
    <row r="121" spans="1:12" ht="12.75" customHeight="1" x14ac:dyDescent="0.2">
      <c r="A121" s="38" t="s">
        <v>353</v>
      </c>
      <c r="B121" s="38"/>
      <c r="C121" s="115">
        <f>C119*C120</f>
        <v>0</v>
      </c>
      <c r="D121" s="76">
        <f>C118*C121</f>
        <v>0</v>
      </c>
      <c r="E121" s="166"/>
      <c r="F121" s="166"/>
      <c r="G121" s="166"/>
      <c r="H121" s="166"/>
      <c r="I121" s="166"/>
      <c r="J121" s="166"/>
      <c r="K121" s="166"/>
      <c r="L121" s="166"/>
    </row>
    <row r="122" spans="1:12" ht="54.75" customHeight="1" x14ac:dyDescent="0.2">
      <c r="A122" s="68" t="s">
        <v>152</v>
      </c>
      <c r="B122" s="68"/>
      <c r="C122" s="79" t="e">
        <f>C118/C34</f>
        <v>#DIV/0!</v>
      </c>
      <c r="D122" s="80" t="s">
        <v>153</v>
      </c>
      <c r="E122" s="184" t="s">
        <v>154</v>
      </c>
      <c r="F122" s="184"/>
      <c r="G122" s="184"/>
      <c r="H122" s="184"/>
      <c r="I122" s="184"/>
      <c r="J122" s="184"/>
      <c r="K122" s="184"/>
      <c r="L122" s="184"/>
    </row>
    <row r="123" spans="1:12" ht="14.65" customHeight="1" x14ac:dyDescent="0.2">
      <c r="A123" s="166" t="s">
        <v>155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</row>
    <row r="124" spans="1:12" ht="12.75" customHeight="1" x14ac:dyDescent="0.2">
      <c r="A124" s="163" t="s">
        <v>156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</row>
    <row r="125" spans="1:12" ht="16.899999999999999" customHeight="1" x14ac:dyDescent="0.2">
      <c r="A125" s="163" t="s">
        <v>157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</row>
    <row r="126" spans="1:12" ht="17.649999999999999" customHeight="1" x14ac:dyDescent="0.2">
      <c r="A126" s="163" t="s">
        <v>158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</row>
    <row r="127" spans="1:12" ht="22.5" customHeight="1" x14ac:dyDescent="0.2">
      <c r="A127" s="163" t="s">
        <v>159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</row>
    <row r="128" spans="1:12" ht="19.5" customHeight="1" x14ac:dyDescent="0.2">
      <c r="A128" s="164" t="s">
        <v>160</v>
      </c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</row>
  </sheetData>
  <sheetProtection selectLockedCells="1" selectUnlockedCells="1"/>
  <mergeCells count="136">
    <mergeCell ref="A128:L128"/>
    <mergeCell ref="D27:D34"/>
    <mergeCell ref="D12:D13"/>
    <mergeCell ref="D118:D120"/>
    <mergeCell ref="E120:L120"/>
    <mergeCell ref="E119:L119"/>
    <mergeCell ref="E121:L121"/>
    <mergeCell ref="E122:L122"/>
    <mergeCell ref="A123:L123"/>
    <mergeCell ref="A124:L124"/>
    <mergeCell ref="A125:L125"/>
    <mergeCell ref="A126:L126"/>
    <mergeCell ref="A127:L127"/>
    <mergeCell ref="E110:L110"/>
    <mergeCell ref="E111:L111"/>
    <mergeCell ref="E112:L112"/>
    <mergeCell ref="E113:L113"/>
    <mergeCell ref="E114:L114"/>
    <mergeCell ref="E115:L115"/>
    <mergeCell ref="E116:L116"/>
    <mergeCell ref="E117:L117"/>
    <mergeCell ref="E118:L118"/>
    <mergeCell ref="E101:L101"/>
    <mergeCell ref="E102:L102"/>
    <mergeCell ref="E103:L103"/>
    <mergeCell ref="E104:L104"/>
    <mergeCell ref="E105:L105"/>
    <mergeCell ref="E106:L106"/>
    <mergeCell ref="E107:L107"/>
    <mergeCell ref="E108:L108"/>
    <mergeCell ref="E109:L109"/>
    <mergeCell ref="E92:L92"/>
    <mergeCell ref="E93:L93"/>
    <mergeCell ref="E94:L94"/>
    <mergeCell ref="E95:L95"/>
    <mergeCell ref="E96:L96"/>
    <mergeCell ref="E97:L97"/>
    <mergeCell ref="E98:L98"/>
    <mergeCell ref="E99:L99"/>
    <mergeCell ref="E100:L100"/>
    <mergeCell ref="E82:L82"/>
    <mergeCell ref="E83:L83"/>
    <mergeCell ref="E84:L84"/>
    <mergeCell ref="E86:L86"/>
    <mergeCell ref="E87:L87"/>
    <mergeCell ref="E88:L88"/>
    <mergeCell ref="E89:L89"/>
    <mergeCell ref="E90:L90"/>
    <mergeCell ref="E91:L91"/>
    <mergeCell ref="E73:L73"/>
    <mergeCell ref="E74:L74"/>
    <mergeCell ref="E75:L75"/>
    <mergeCell ref="E76:L76"/>
    <mergeCell ref="E77:L77"/>
    <mergeCell ref="E78:L78"/>
    <mergeCell ref="E79:L79"/>
    <mergeCell ref="E80:L80"/>
    <mergeCell ref="E81:L81"/>
    <mergeCell ref="E64:L64"/>
    <mergeCell ref="E65:L65"/>
    <mergeCell ref="E66:L66"/>
    <mergeCell ref="E67:L67"/>
    <mergeCell ref="E68:L68"/>
    <mergeCell ref="E69:L69"/>
    <mergeCell ref="E70:L70"/>
    <mergeCell ref="E71:L71"/>
    <mergeCell ref="E72:L72"/>
    <mergeCell ref="E55:L55"/>
    <mergeCell ref="E56:L56"/>
    <mergeCell ref="E57:L57"/>
    <mergeCell ref="E58:L58"/>
    <mergeCell ref="E59:L59"/>
    <mergeCell ref="E60:L60"/>
    <mergeCell ref="E61:L61"/>
    <mergeCell ref="E62:L62"/>
    <mergeCell ref="E63:L63"/>
    <mergeCell ref="E45:L45"/>
    <mergeCell ref="E46:L46"/>
    <mergeCell ref="E47:L47"/>
    <mergeCell ref="E48:L49"/>
    <mergeCell ref="E50:L50"/>
    <mergeCell ref="E51:L51"/>
    <mergeCell ref="E52:L52"/>
    <mergeCell ref="E53:L53"/>
    <mergeCell ref="E54:L54"/>
    <mergeCell ref="E36:L36"/>
    <mergeCell ref="E37:L37"/>
    <mergeCell ref="E38:L38"/>
    <mergeCell ref="E39:L39"/>
    <mergeCell ref="E40:L40"/>
    <mergeCell ref="E41:L41"/>
    <mergeCell ref="E42:L42"/>
    <mergeCell ref="E43:L43"/>
    <mergeCell ref="E44:L44"/>
    <mergeCell ref="E27:L27"/>
    <mergeCell ref="E28:L28"/>
    <mergeCell ref="E29:L29"/>
    <mergeCell ref="E30:L30"/>
    <mergeCell ref="E31:L31"/>
    <mergeCell ref="E32:L32"/>
    <mergeCell ref="E33:L33"/>
    <mergeCell ref="E34:L34"/>
    <mergeCell ref="E35:L35"/>
    <mergeCell ref="B21:B24"/>
    <mergeCell ref="E21:L21"/>
    <mergeCell ref="E22:L22"/>
    <mergeCell ref="E23:L23"/>
    <mergeCell ref="E24:L24"/>
    <mergeCell ref="E25:L25"/>
    <mergeCell ref="E26:L26"/>
    <mergeCell ref="C3:D3"/>
    <mergeCell ref="E3:L3"/>
    <mergeCell ref="A120:B120"/>
    <mergeCell ref="C10:D10"/>
    <mergeCell ref="C11:D11"/>
    <mergeCell ref="A2:L2"/>
    <mergeCell ref="E4:L4"/>
    <mergeCell ref="E5:L5"/>
    <mergeCell ref="C6:D6"/>
    <mergeCell ref="E6:L6"/>
    <mergeCell ref="E7:L7"/>
    <mergeCell ref="E8:L8"/>
    <mergeCell ref="E9:L9"/>
    <mergeCell ref="C5:D5"/>
    <mergeCell ref="E10:L10"/>
    <mergeCell ref="E11:L11"/>
    <mergeCell ref="E12:L12"/>
    <mergeCell ref="E13:L13"/>
    <mergeCell ref="A14:L14"/>
    <mergeCell ref="E15:L15"/>
    <mergeCell ref="E16:L16"/>
    <mergeCell ref="E17:L17"/>
    <mergeCell ref="E18:L18"/>
    <mergeCell ref="E19:L19"/>
    <mergeCell ref="A3:B3"/>
    <mergeCell ref="E20:L20"/>
  </mergeCells>
  <conditionalFormatting sqref="D19">
    <cfRule type="cellIs" dxfId="1" priority="1" stopIfTrue="1" operator="equal">
      <formula>"PIS / COFINS / ISS VARIÁVEIS - OBRIGATÓRIO INFORMAR"</formula>
    </cfRule>
  </conditionalFormatting>
  <dataValidations count="6">
    <dataValidation type="list" allowBlank="1" showErrorMessage="1" sqref="C8" xr:uid="{00000000-0002-0000-0100-000000000000}">
      <formula1>ESCALA</formula1>
      <formula2>0</formula2>
    </dataValidation>
    <dataValidation type="list" allowBlank="1" showErrorMessage="1" sqref="D24" xr:uid="{00000000-0002-0000-0100-000001000000}">
      <formula1>ANEXO_SIMPLES</formula1>
      <formula2>0</formula2>
    </dataValidation>
    <dataValidation type="list" allowBlank="1" showErrorMessage="1" sqref="C7" xr:uid="{00000000-0002-0000-0100-000002000000}">
      <formula1>TURNOS</formula1>
      <formula2>0</formula2>
    </dataValidation>
    <dataValidation type="list" allowBlank="1" showErrorMessage="1" sqref="C19" xr:uid="{00000000-0002-0000-0100-000003000000}">
      <formula1>Lucro</formula1>
      <formula2>0</formula2>
    </dataValidation>
    <dataValidation type="list" allowBlank="1" showErrorMessage="1" sqref="C17" xr:uid="{00000000-0002-0000-0100-000004000000}">
      <formula1>TIPO_SOC</formula1>
      <formula2>0</formula2>
    </dataValidation>
    <dataValidation type="list" allowBlank="1" showErrorMessage="1" sqref="C18" xr:uid="{00000000-0002-0000-0100-000005000000}">
      <formula1>CEBAS</formula1>
      <formula2>0</formula2>
    </dataValidation>
  </dataValidations>
  <pageMargins left="0.70833333333333337" right="0.70833333333333337" top="0.74791666666666667" bottom="0.74791666666666667" header="0.51181102362204722" footer="0.51181102362204722"/>
  <pageSetup paperSize="9" scale="60" firstPageNumber="0" orientation="landscape" horizontalDpi="300" verticalDpi="300" r:id="rId1"/>
  <headerFooter alignWithMargins="0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28"/>
  <sheetViews>
    <sheetView showGridLines="0" topLeftCell="A103" workbookViewId="0">
      <selection activeCell="A126" sqref="A126:L126"/>
    </sheetView>
  </sheetViews>
  <sheetFormatPr defaultRowHeight="12.75" x14ac:dyDescent="0.2"/>
  <cols>
    <col min="1" max="1" width="4" customWidth="1"/>
    <col min="2" max="2" width="87.33203125" customWidth="1"/>
    <col min="3" max="3" width="18.5" customWidth="1"/>
    <col min="4" max="4" width="33.33203125" customWidth="1"/>
    <col min="5" max="5" width="7.33203125" customWidth="1"/>
    <col min="18" max="18" width="7.83203125" customWidth="1"/>
    <col min="52" max="84" width="0" hidden="1" customWidth="1"/>
  </cols>
  <sheetData>
    <row r="1" spans="1:71" s="1" customFormat="1" ht="10.5" customHeight="1" x14ac:dyDescent="0.2">
      <c r="BQ1" s="1" t="s">
        <v>0</v>
      </c>
    </row>
    <row r="2" spans="1:71" s="1" customFormat="1" ht="40.5" customHeight="1" x14ac:dyDescent="0.2">
      <c r="A2" s="171" t="s">
        <v>375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BJ2" s="1" t="s">
        <v>1</v>
      </c>
      <c r="BQ2" s="1" t="s">
        <v>2</v>
      </c>
    </row>
    <row r="3" spans="1:71" s="1" customFormat="1" ht="15" customHeight="1" x14ac:dyDescent="0.2">
      <c r="A3" s="133" t="s">
        <v>369</v>
      </c>
      <c r="B3" s="135"/>
      <c r="C3" s="133" t="s">
        <v>366</v>
      </c>
      <c r="D3" s="135"/>
      <c r="E3" s="133" t="s">
        <v>364</v>
      </c>
      <c r="F3" s="134"/>
      <c r="G3" s="134"/>
      <c r="H3" s="134"/>
      <c r="I3" s="134"/>
      <c r="J3" s="134"/>
      <c r="K3" s="134"/>
      <c r="L3" s="135"/>
    </row>
    <row r="4" spans="1:71" s="1" customFormat="1" ht="12.75" customHeight="1" x14ac:dyDescent="0.2">
      <c r="A4" s="2" t="s">
        <v>3</v>
      </c>
      <c r="B4" s="3"/>
      <c r="C4" s="4"/>
      <c r="D4" s="185"/>
      <c r="E4" s="128" t="s">
        <v>363</v>
      </c>
      <c r="F4" s="128"/>
      <c r="G4" s="128"/>
      <c r="H4" s="128"/>
      <c r="I4" s="128"/>
      <c r="J4" s="128"/>
      <c r="K4" s="128"/>
      <c r="L4" s="128"/>
      <c r="BJ4" s="1" t="s">
        <v>4</v>
      </c>
      <c r="BQ4" s="1" t="s">
        <v>5</v>
      </c>
    </row>
    <row r="5" spans="1:71" s="1" customFormat="1" ht="12.75" customHeight="1" x14ac:dyDescent="0.2">
      <c r="A5" s="5">
        <v>1</v>
      </c>
      <c r="B5" s="6" t="s">
        <v>6</v>
      </c>
      <c r="C5" s="7"/>
      <c r="D5" s="186"/>
      <c r="E5" s="128" t="s">
        <v>357</v>
      </c>
      <c r="F5" s="128"/>
      <c r="G5" s="128"/>
      <c r="H5" s="128"/>
      <c r="I5" s="128"/>
      <c r="J5" s="128"/>
      <c r="K5" s="128"/>
      <c r="L5" s="128"/>
      <c r="BJ5" s="1" t="s">
        <v>7</v>
      </c>
      <c r="BQ5" s="1" t="s">
        <v>8</v>
      </c>
    </row>
    <row r="6" spans="1:71" s="1" customFormat="1" ht="23.25" customHeight="1" x14ac:dyDescent="0.2">
      <c r="A6" s="5">
        <v>2</v>
      </c>
      <c r="B6" s="6" t="s">
        <v>9</v>
      </c>
      <c r="C6" s="129"/>
      <c r="D6" s="129"/>
      <c r="E6" s="128" t="s">
        <v>356</v>
      </c>
      <c r="F6" s="128"/>
      <c r="G6" s="128"/>
      <c r="H6" s="128"/>
      <c r="I6" s="128"/>
      <c r="J6" s="128"/>
      <c r="K6" s="128"/>
      <c r="L6" s="128"/>
      <c r="BQ6" s="1" t="s">
        <v>10</v>
      </c>
    </row>
    <row r="7" spans="1:71" s="1" customFormat="1" ht="12.75" customHeight="1" x14ac:dyDescent="0.2">
      <c r="A7" s="5">
        <v>3</v>
      </c>
      <c r="B7" s="9" t="s">
        <v>11</v>
      </c>
      <c r="C7" s="10" t="s">
        <v>12</v>
      </c>
      <c r="D7" s="11"/>
      <c r="E7" s="130" t="s">
        <v>356</v>
      </c>
      <c r="F7" s="130"/>
      <c r="G7" s="130"/>
      <c r="H7" s="130"/>
      <c r="I7" s="130"/>
      <c r="J7" s="130"/>
      <c r="K7" s="130"/>
      <c r="L7" s="130"/>
    </row>
    <row r="8" spans="1:71" s="1" customFormat="1" ht="12.75" customHeight="1" x14ac:dyDescent="0.2">
      <c r="A8" s="5">
        <v>4</v>
      </c>
      <c r="B8" s="6" t="s">
        <v>13</v>
      </c>
      <c r="C8" s="12" t="s">
        <v>170</v>
      </c>
      <c r="D8" s="11"/>
      <c r="E8" s="130" t="s">
        <v>360</v>
      </c>
      <c r="F8" s="130"/>
      <c r="G8" s="130"/>
      <c r="H8" s="130"/>
      <c r="I8" s="130"/>
      <c r="J8" s="130"/>
      <c r="K8" s="130"/>
      <c r="L8" s="130"/>
    </row>
    <row r="9" spans="1:71" s="1" customFormat="1" ht="46.5" customHeight="1" x14ac:dyDescent="0.2">
      <c r="A9" s="5">
        <v>5</v>
      </c>
      <c r="B9" s="6" t="s">
        <v>15</v>
      </c>
      <c r="C9" s="13"/>
      <c r="D9" s="14"/>
      <c r="E9" s="128" t="s">
        <v>361</v>
      </c>
      <c r="F9" s="128"/>
      <c r="G9" s="128"/>
      <c r="H9" s="128"/>
      <c r="I9" s="128"/>
      <c r="J9" s="128"/>
      <c r="K9" s="128"/>
      <c r="L9" s="128"/>
      <c r="BQ9" s="1" t="s">
        <v>16</v>
      </c>
    </row>
    <row r="10" spans="1:71" s="1" customFormat="1" ht="12.75" customHeight="1" x14ac:dyDescent="0.2">
      <c r="A10" s="5">
        <v>6</v>
      </c>
      <c r="B10" s="6" t="s">
        <v>17</v>
      </c>
      <c r="C10" s="169"/>
      <c r="D10" s="170"/>
      <c r="E10" s="136" t="s">
        <v>18</v>
      </c>
      <c r="F10" s="137"/>
      <c r="G10" s="137"/>
      <c r="H10" s="137"/>
      <c r="I10" s="137"/>
      <c r="J10" s="137"/>
      <c r="K10" s="137"/>
      <c r="L10" s="138"/>
    </row>
    <row r="11" spans="1:71" s="1" customFormat="1" ht="12.75" customHeight="1" x14ac:dyDescent="0.2">
      <c r="A11" s="5">
        <v>7</v>
      </c>
      <c r="B11" s="15" t="s">
        <v>19</v>
      </c>
      <c r="C11" s="169"/>
      <c r="D11" s="170"/>
      <c r="E11" s="136" t="s">
        <v>18</v>
      </c>
      <c r="F11" s="137"/>
      <c r="G11" s="137"/>
      <c r="H11" s="137"/>
      <c r="I11" s="137"/>
      <c r="J11" s="137"/>
      <c r="K11" s="137"/>
      <c r="L11" s="138"/>
    </row>
    <row r="12" spans="1:71" s="1" customFormat="1" ht="12.75" customHeight="1" x14ac:dyDescent="0.2">
      <c r="A12" s="5">
        <v>8</v>
      </c>
      <c r="B12" s="16" t="s">
        <v>20</v>
      </c>
      <c r="C12" s="17"/>
      <c r="D12" s="160"/>
      <c r="E12" s="136" t="s">
        <v>18</v>
      </c>
      <c r="F12" s="137"/>
      <c r="G12" s="137"/>
      <c r="H12" s="137"/>
      <c r="I12" s="137"/>
      <c r="J12" s="137"/>
      <c r="K12" s="137"/>
      <c r="L12" s="138"/>
    </row>
    <row r="13" spans="1:71" s="1" customFormat="1" ht="12.75" customHeight="1" x14ac:dyDescent="0.2">
      <c r="A13" s="5">
        <v>9</v>
      </c>
      <c r="B13" s="18" t="s">
        <v>21</v>
      </c>
      <c r="C13" s="19"/>
      <c r="D13" s="162"/>
      <c r="E13" s="136" t="s">
        <v>18</v>
      </c>
      <c r="F13" s="137"/>
      <c r="G13" s="137"/>
      <c r="H13" s="137"/>
      <c r="I13" s="137"/>
      <c r="J13" s="137"/>
      <c r="K13" s="137"/>
      <c r="L13" s="138"/>
      <c r="BA13" s="20" t="s">
        <v>22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1"/>
    </row>
    <row r="14" spans="1:71" s="1" customFormat="1" ht="12.75" customHeight="1" x14ac:dyDescent="0.2">
      <c r="A14" s="139" t="s">
        <v>23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</row>
    <row r="15" spans="1:71" s="1" customFormat="1" ht="12.75" customHeight="1" x14ac:dyDescent="0.2">
      <c r="A15" s="6">
        <v>10</v>
      </c>
      <c r="B15" s="22" t="s">
        <v>24</v>
      </c>
      <c r="C15" s="23"/>
      <c r="D15" s="24"/>
      <c r="E15" s="128" t="s">
        <v>25</v>
      </c>
      <c r="F15" s="128"/>
      <c r="G15" s="128"/>
      <c r="H15" s="128"/>
      <c r="I15" s="128"/>
      <c r="J15" s="128"/>
      <c r="K15" s="128"/>
      <c r="L15" s="128"/>
    </row>
    <row r="16" spans="1:71" s="1" customFormat="1" ht="12.75" customHeight="1" x14ac:dyDescent="0.2">
      <c r="A16" s="6">
        <v>11</v>
      </c>
      <c r="B16" s="6" t="s">
        <v>26</v>
      </c>
      <c r="C16" s="25"/>
      <c r="D16" s="26"/>
      <c r="E16" s="128" t="s">
        <v>25</v>
      </c>
      <c r="F16" s="128"/>
      <c r="G16" s="128"/>
      <c r="H16" s="128"/>
      <c r="I16" s="128"/>
      <c r="J16" s="128"/>
      <c r="K16" s="128"/>
      <c r="L16" s="128"/>
    </row>
    <row r="17" spans="1:62" s="1" customFormat="1" ht="12.75" customHeight="1" x14ac:dyDescent="0.2">
      <c r="A17" s="6">
        <v>12</v>
      </c>
      <c r="B17" s="6" t="s">
        <v>27</v>
      </c>
      <c r="C17" s="27" t="s">
        <v>28</v>
      </c>
      <c r="D17" s="28"/>
      <c r="E17" s="128" t="s">
        <v>349</v>
      </c>
      <c r="F17" s="128"/>
      <c r="G17" s="128"/>
      <c r="H17" s="128"/>
      <c r="I17" s="128"/>
      <c r="J17" s="128"/>
      <c r="K17" s="128"/>
      <c r="L17" s="128"/>
    </row>
    <row r="18" spans="1:62" s="1" customFormat="1" ht="12.75" customHeight="1" x14ac:dyDescent="0.2">
      <c r="A18" s="6">
        <v>13</v>
      </c>
      <c r="B18" s="6" t="str">
        <f>IF(C17="Sociedade Empresária / MEI / Eireli","-",IF(C17="","-","Possui Cebas ?"))</f>
        <v>-</v>
      </c>
      <c r="C18" s="12" t="s">
        <v>29</v>
      </c>
      <c r="D18" s="26"/>
      <c r="E18" s="128" t="s">
        <v>25</v>
      </c>
      <c r="F18" s="128"/>
      <c r="G18" s="128"/>
      <c r="H18" s="128"/>
      <c r="I18" s="128"/>
      <c r="J18" s="128"/>
      <c r="K18" s="128"/>
      <c r="L18" s="128"/>
    </row>
    <row r="19" spans="1:62" s="1" customFormat="1" ht="30.75" customHeight="1" x14ac:dyDescent="0.2">
      <c r="A19" s="6">
        <v>14</v>
      </c>
      <c r="B19" s="6" t="s">
        <v>30</v>
      </c>
      <c r="C19" s="27" t="s">
        <v>7</v>
      </c>
      <c r="D19" s="29" t="str">
        <f>IF(C19="Lucro Real","PIS 1,65% / COFINS 7,60%",IF(C19="Lucro Presumido/Arbitrado","PIS 0,65% / COFINS 3%",IF(C19="Simples","PIS / COFINS / ISS VARIÁVEIS - OBRIGATÓRIO INFORMAR","-")))</f>
        <v>PIS / COFINS / ISS VARIÁVEIS - OBRIGATÓRIO INFORMAR</v>
      </c>
      <c r="E19" s="128" t="s">
        <v>348</v>
      </c>
      <c r="F19" s="128"/>
      <c r="G19" s="128"/>
      <c r="H19" s="128"/>
      <c r="I19" s="128"/>
      <c r="J19" s="128"/>
      <c r="K19" s="128"/>
      <c r="L19" s="128"/>
    </row>
    <row r="20" spans="1:62" s="1" customFormat="1" ht="12.75" customHeight="1" x14ac:dyDescent="0.2">
      <c r="A20" s="6">
        <v>15</v>
      </c>
      <c r="B20" s="6" t="s">
        <v>31</v>
      </c>
      <c r="C20" s="30"/>
      <c r="D20" s="26"/>
      <c r="E20" s="128" t="s">
        <v>350</v>
      </c>
      <c r="F20" s="128"/>
      <c r="G20" s="128"/>
      <c r="H20" s="128"/>
      <c r="I20" s="128"/>
      <c r="J20" s="128"/>
      <c r="K20" s="128"/>
      <c r="L20" s="128"/>
    </row>
    <row r="21" spans="1:62" s="1" customFormat="1" ht="29.25" customHeight="1" x14ac:dyDescent="0.2">
      <c r="A21" s="6">
        <v>16</v>
      </c>
      <c r="B21" s="140" t="s">
        <v>33</v>
      </c>
      <c r="C21" s="31" t="str">
        <f>IF($C$19="SIMPLES","Alíquota PIS Simples","-")</f>
        <v>Alíquota PIS Simples</v>
      </c>
      <c r="D21" s="32"/>
      <c r="E21" s="128" t="s">
        <v>342</v>
      </c>
      <c r="F21" s="128"/>
      <c r="G21" s="128"/>
      <c r="H21" s="128"/>
      <c r="I21" s="128"/>
      <c r="J21" s="128"/>
      <c r="K21" s="128"/>
      <c r="L21" s="128"/>
    </row>
    <row r="22" spans="1:62" s="1" customFormat="1" ht="36.75" customHeight="1" x14ac:dyDescent="0.2">
      <c r="A22" s="6">
        <v>17</v>
      </c>
      <c r="B22" s="140"/>
      <c r="C22" s="31" t="str">
        <f>IF($C$19="SIMPLES","Alíquota COFINS Simples","-")</f>
        <v>Alíquota COFINS Simples</v>
      </c>
      <c r="D22" s="32"/>
      <c r="E22" s="136" t="s">
        <v>342</v>
      </c>
      <c r="F22" s="137"/>
      <c r="G22" s="137"/>
      <c r="H22" s="137"/>
      <c r="I22" s="137"/>
      <c r="J22" s="137"/>
      <c r="K22" s="137"/>
      <c r="L22" s="138"/>
    </row>
    <row r="23" spans="1:62" s="1" customFormat="1" ht="36.75" customHeight="1" x14ac:dyDescent="0.2">
      <c r="A23" s="6">
        <v>18</v>
      </c>
      <c r="B23" s="140"/>
      <c r="C23" s="33" t="str">
        <f>IF($C$19="SIMPLES","Alíquota ISS Simples","-")</f>
        <v>Alíquota ISS Simples</v>
      </c>
      <c r="D23" s="32"/>
      <c r="E23" s="128" t="s">
        <v>342</v>
      </c>
      <c r="F23" s="128"/>
      <c r="G23" s="128"/>
      <c r="H23" s="128"/>
      <c r="I23" s="128"/>
      <c r="J23" s="128"/>
      <c r="K23" s="128"/>
      <c r="L23" s="128"/>
    </row>
    <row r="24" spans="1:62" s="1" customFormat="1" ht="48.75" customHeight="1" x14ac:dyDescent="0.2">
      <c r="A24" s="6">
        <v>19</v>
      </c>
      <c r="B24" s="140"/>
      <c r="C24" s="31" t="str">
        <f>IF($C$19="simples","CNAE Anexo Simples","-")</f>
        <v>CNAE Anexo Simples</v>
      </c>
      <c r="D24" s="34"/>
      <c r="E24" s="128" t="s">
        <v>342</v>
      </c>
      <c r="F24" s="128"/>
      <c r="G24" s="128"/>
      <c r="H24" s="128"/>
      <c r="I24" s="128"/>
      <c r="J24" s="128"/>
      <c r="K24" s="128"/>
      <c r="L24" s="128"/>
    </row>
    <row r="25" spans="1:62" s="1" customFormat="1" ht="12.75" customHeight="1" x14ac:dyDescent="0.2">
      <c r="A25" s="2" t="s">
        <v>34</v>
      </c>
      <c r="B25" s="2"/>
      <c r="C25" s="2" t="s">
        <v>35</v>
      </c>
      <c r="D25" s="2" t="s">
        <v>36</v>
      </c>
      <c r="E25" s="139"/>
      <c r="F25" s="139"/>
      <c r="G25" s="139"/>
      <c r="H25" s="139"/>
      <c r="I25" s="139"/>
      <c r="J25" s="139"/>
      <c r="K25" s="139"/>
      <c r="L25" s="139"/>
      <c r="BJ25" s="1" t="s">
        <v>28</v>
      </c>
    </row>
    <row r="26" spans="1:62" s="1" customFormat="1" ht="11.25" x14ac:dyDescent="0.2">
      <c r="A26" s="6" t="s">
        <v>37</v>
      </c>
      <c r="B26" s="6" t="s">
        <v>38</v>
      </c>
      <c r="C26" s="110">
        <f>C9</f>
        <v>0</v>
      </c>
      <c r="D26" s="160"/>
      <c r="E26" s="128" t="s">
        <v>379</v>
      </c>
      <c r="F26" s="128"/>
      <c r="G26" s="128"/>
      <c r="H26" s="128"/>
      <c r="I26" s="128"/>
      <c r="J26" s="128"/>
      <c r="K26" s="128"/>
      <c r="L26" s="128"/>
      <c r="M26" s="36"/>
      <c r="O26" s="36"/>
      <c r="P26" s="36"/>
      <c r="Q26" s="36"/>
      <c r="R26" s="36"/>
      <c r="S26" s="36"/>
      <c r="BJ26" s="1" t="s">
        <v>39</v>
      </c>
    </row>
    <row r="27" spans="1:62" s="1" customFormat="1" ht="12.75" customHeight="1" x14ac:dyDescent="0.2">
      <c r="A27" s="6" t="s">
        <v>40</v>
      </c>
      <c r="B27" s="6" t="s">
        <v>41</v>
      </c>
      <c r="C27" s="35"/>
      <c r="D27" s="161"/>
      <c r="E27" s="128"/>
      <c r="F27" s="128"/>
      <c r="G27" s="128"/>
      <c r="H27" s="128"/>
      <c r="I27" s="128"/>
      <c r="J27" s="128"/>
      <c r="K27" s="128"/>
      <c r="L27" s="128"/>
      <c r="BJ27" s="1" t="s">
        <v>42</v>
      </c>
    </row>
    <row r="28" spans="1:62" s="1" customFormat="1" ht="12.75" customHeight="1" x14ac:dyDescent="0.2">
      <c r="A28" s="6" t="s">
        <v>43</v>
      </c>
      <c r="B28" s="6" t="s">
        <v>44</v>
      </c>
      <c r="C28" s="35"/>
      <c r="D28" s="161"/>
      <c r="E28" s="128" t="s">
        <v>380</v>
      </c>
      <c r="F28" s="128"/>
      <c r="G28" s="128"/>
      <c r="H28" s="128"/>
      <c r="I28" s="128"/>
      <c r="J28" s="128"/>
      <c r="K28" s="128"/>
      <c r="L28" s="128"/>
    </row>
    <row r="29" spans="1:62" s="1" customFormat="1" ht="12.75" customHeight="1" x14ac:dyDescent="0.2">
      <c r="A29" s="6" t="s">
        <v>45</v>
      </c>
      <c r="B29" s="6" t="s">
        <v>46</v>
      </c>
      <c r="C29" s="35"/>
      <c r="D29" s="161"/>
      <c r="E29" s="128" t="s">
        <v>379</v>
      </c>
      <c r="F29" s="128"/>
      <c r="G29" s="128"/>
      <c r="H29" s="128"/>
      <c r="I29" s="128"/>
      <c r="J29" s="128"/>
      <c r="K29" s="128"/>
      <c r="L29" s="128"/>
    </row>
    <row r="30" spans="1:62" s="1" customFormat="1" ht="12.75" customHeight="1" x14ac:dyDescent="0.2">
      <c r="A30" s="6" t="s">
        <v>47</v>
      </c>
      <c r="B30" s="6" t="s">
        <v>48</v>
      </c>
      <c r="C30" s="35"/>
      <c r="D30" s="161"/>
      <c r="E30" s="128"/>
      <c r="F30" s="128"/>
      <c r="G30" s="128"/>
      <c r="H30" s="128"/>
      <c r="I30" s="128"/>
      <c r="J30" s="128"/>
      <c r="K30" s="128"/>
      <c r="L30" s="128"/>
      <c r="BB30" s="37"/>
      <c r="BJ30" s="1" t="s">
        <v>49</v>
      </c>
    </row>
    <row r="31" spans="1:62" s="1" customFormat="1" ht="12.75" customHeight="1" x14ac:dyDescent="0.2">
      <c r="A31" s="6" t="s">
        <v>50</v>
      </c>
      <c r="B31" s="6" t="s">
        <v>51</v>
      </c>
      <c r="C31" s="35"/>
      <c r="D31" s="161"/>
      <c r="E31" s="128" t="s">
        <v>380</v>
      </c>
      <c r="F31" s="128"/>
      <c r="G31" s="128"/>
      <c r="H31" s="128"/>
      <c r="I31" s="128"/>
      <c r="J31" s="128"/>
      <c r="K31" s="128"/>
      <c r="L31" s="128"/>
      <c r="BJ31" s="1" t="s">
        <v>29</v>
      </c>
    </row>
    <row r="32" spans="1:62" s="1" customFormat="1" ht="12.75" customHeight="1" x14ac:dyDescent="0.2">
      <c r="A32" s="6" t="s">
        <v>52</v>
      </c>
      <c r="B32" s="6" t="s">
        <v>53</v>
      </c>
      <c r="C32" s="35"/>
      <c r="D32" s="161"/>
      <c r="E32" s="128" t="s">
        <v>379</v>
      </c>
      <c r="F32" s="128"/>
      <c r="G32" s="128"/>
      <c r="H32" s="128"/>
      <c r="I32" s="128"/>
      <c r="J32" s="128"/>
      <c r="K32" s="128"/>
      <c r="L32" s="128"/>
      <c r="BJ32" s="1" t="s">
        <v>16</v>
      </c>
    </row>
    <row r="33" spans="1:62" s="1" customFormat="1" ht="12.75" customHeight="1" x14ac:dyDescent="0.2">
      <c r="A33" s="6" t="s">
        <v>54</v>
      </c>
      <c r="B33" s="6" t="s">
        <v>55</v>
      </c>
      <c r="C33" s="35"/>
      <c r="D33" s="161"/>
      <c r="E33" s="128"/>
      <c r="F33" s="128"/>
      <c r="G33" s="128"/>
      <c r="H33" s="128"/>
      <c r="I33" s="128"/>
      <c r="J33" s="128"/>
      <c r="K33" s="128"/>
      <c r="L33" s="128"/>
    </row>
    <row r="34" spans="1:62" s="1" customFormat="1" ht="12.75" customHeight="1" x14ac:dyDescent="0.2">
      <c r="A34" s="38" t="s">
        <v>56</v>
      </c>
      <c r="B34" s="39"/>
      <c r="C34" s="40">
        <f>SUM(C26:C33)</f>
        <v>0</v>
      </c>
      <c r="D34" s="162"/>
      <c r="E34" s="128" t="s">
        <v>380</v>
      </c>
      <c r="F34" s="128"/>
      <c r="G34" s="128"/>
      <c r="H34" s="128"/>
      <c r="I34" s="128"/>
      <c r="J34" s="128"/>
      <c r="K34" s="128"/>
      <c r="L34" s="128"/>
    </row>
    <row r="35" spans="1:62" s="1" customFormat="1" ht="12.75" customHeight="1" x14ac:dyDescent="0.2">
      <c r="A35" s="2" t="s">
        <v>57</v>
      </c>
      <c r="B35" s="2"/>
      <c r="C35" s="2" t="s">
        <v>58</v>
      </c>
      <c r="D35" s="2" t="s">
        <v>59</v>
      </c>
      <c r="E35" s="139"/>
      <c r="F35" s="139"/>
      <c r="G35" s="139"/>
      <c r="H35" s="139"/>
      <c r="I35" s="139"/>
      <c r="J35" s="139"/>
      <c r="K35" s="139"/>
      <c r="L35" s="139"/>
    </row>
    <row r="36" spans="1:62" s="1" customFormat="1" ht="119.25" customHeight="1" x14ac:dyDescent="0.2">
      <c r="A36" s="6" t="s">
        <v>37</v>
      </c>
      <c r="B36" s="6" t="s">
        <v>60</v>
      </c>
      <c r="C36" s="35"/>
      <c r="D36" s="9">
        <f>(C36*2*8)-(C9*6%)</f>
        <v>0</v>
      </c>
      <c r="E36" s="128" t="s">
        <v>379</v>
      </c>
      <c r="F36" s="128"/>
      <c r="G36" s="128"/>
      <c r="H36" s="128"/>
      <c r="I36" s="128"/>
      <c r="J36" s="128"/>
      <c r="K36" s="128"/>
      <c r="L36" s="128"/>
    </row>
    <row r="37" spans="1:62" s="1" customFormat="1" ht="62.25" customHeight="1" x14ac:dyDescent="0.2">
      <c r="A37" s="6" t="s">
        <v>61</v>
      </c>
      <c r="B37" s="6" t="s">
        <v>62</v>
      </c>
      <c r="C37" s="6"/>
      <c r="D37" s="9" t="str">
        <f>IF(C19="LUCRO REAL",-(D36*9.25%),"R$ 0,00")</f>
        <v>R$ 0,00</v>
      </c>
      <c r="E37" s="128"/>
      <c r="F37" s="128"/>
      <c r="G37" s="128"/>
      <c r="H37" s="128"/>
      <c r="I37" s="128"/>
      <c r="J37" s="128"/>
      <c r="K37" s="128"/>
      <c r="L37" s="128"/>
      <c r="BJ37" s="41"/>
    </row>
    <row r="38" spans="1:62" s="1" customFormat="1" ht="129" customHeight="1" x14ac:dyDescent="0.2">
      <c r="A38" s="6" t="s">
        <v>40</v>
      </c>
      <c r="B38" s="6" t="s">
        <v>63</v>
      </c>
      <c r="C38" s="35"/>
      <c r="D38" s="9">
        <f>(C38*22)-(C38*8*10%)</f>
        <v>0</v>
      </c>
      <c r="E38" s="128" t="s">
        <v>380</v>
      </c>
      <c r="F38" s="128"/>
      <c r="G38" s="128"/>
      <c r="H38" s="128"/>
      <c r="I38" s="128"/>
      <c r="J38" s="128"/>
      <c r="K38" s="128"/>
      <c r="L38" s="128"/>
    </row>
    <row r="39" spans="1:62" s="1" customFormat="1" ht="12.75" customHeight="1" x14ac:dyDescent="0.2">
      <c r="A39" s="6" t="s">
        <v>64</v>
      </c>
      <c r="B39" s="6" t="s">
        <v>62</v>
      </c>
      <c r="C39" s="6"/>
      <c r="D39" s="9" t="str">
        <f>IF(C19="LUCRO REAL",-(D38*9.25%),"R$ 0,00")</f>
        <v>R$ 0,00</v>
      </c>
      <c r="E39" s="142"/>
      <c r="F39" s="142"/>
      <c r="G39" s="142"/>
      <c r="H39" s="142"/>
      <c r="I39" s="142"/>
      <c r="J39" s="142"/>
      <c r="K39" s="142"/>
      <c r="L39" s="142"/>
    </row>
    <row r="40" spans="1:62" s="1" customFormat="1" ht="24.75" customHeight="1" x14ac:dyDescent="0.2">
      <c r="A40" s="6" t="s">
        <v>43</v>
      </c>
      <c r="B40" s="6" t="s">
        <v>65</v>
      </c>
      <c r="C40" s="35"/>
      <c r="D40" s="9">
        <f>C40/12</f>
        <v>0</v>
      </c>
      <c r="E40" s="143" t="s">
        <v>66</v>
      </c>
      <c r="F40" s="143"/>
      <c r="G40" s="143"/>
      <c r="H40" s="143"/>
      <c r="I40" s="143"/>
      <c r="J40" s="143"/>
      <c r="K40" s="143"/>
      <c r="L40" s="143"/>
    </row>
    <row r="41" spans="1:62" s="1" customFormat="1" ht="12.75" customHeight="1" x14ac:dyDescent="0.2">
      <c r="A41" s="6" t="s">
        <v>67</v>
      </c>
      <c r="B41" s="6" t="s">
        <v>62</v>
      </c>
      <c r="C41" s="6"/>
      <c r="D41" s="9" t="str">
        <f>IF(C19="LUCRO REAL",-(D40*9.25%),"R$ 0,00")</f>
        <v>R$ 0,00</v>
      </c>
      <c r="E41" s="144"/>
      <c r="F41" s="144"/>
      <c r="G41" s="144"/>
      <c r="H41" s="144"/>
      <c r="I41" s="144"/>
      <c r="J41" s="144"/>
      <c r="K41" s="144"/>
      <c r="L41" s="144"/>
    </row>
    <row r="42" spans="1:62" s="1" customFormat="1" ht="12.75" customHeight="1" x14ac:dyDescent="0.2">
      <c r="A42" s="6" t="s">
        <v>45</v>
      </c>
      <c r="B42" s="18" t="s">
        <v>68</v>
      </c>
      <c r="C42" s="35"/>
      <c r="D42" s="9">
        <f>C42/12</f>
        <v>0</v>
      </c>
      <c r="E42" s="143" t="s">
        <v>69</v>
      </c>
      <c r="F42" s="143"/>
      <c r="G42" s="143"/>
      <c r="H42" s="143"/>
      <c r="I42" s="143"/>
      <c r="J42" s="143"/>
      <c r="K42" s="143"/>
      <c r="L42" s="143"/>
    </row>
    <row r="43" spans="1:62" s="1" customFormat="1" ht="28.5" customHeight="1" x14ac:dyDescent="0.2">
      <c r="A43" s="42" t="s">
        <v>70</v>
      </c>
      <c r="B43" s="42"/>
      <c r="C43" s="43"/>
      <c r="D43" s="44">
        <f>SUM(D36:D42)</f>
        <v>0</v>
      </c>
      <c r="E43" s="145" t="s">
        <v>71</v>
      </c>
      <c r="F43" s="145"/>
      <c r="G43" s="145"/>
      <c r="H43" s="145"/>
      <c r="I43" s="145"/>
      <c r="J43" s="145"/>
      <c r="K43" s="145"/>
      <c r="L43" s="145"/>
    </row>
    <row r="44" spans="1:62" s="1" customFormat="1" ht="29.25" customHeight="1" x14ac:dyDescent="0.2">
      <c r="A44" s="2" t="s">
        <v>72</v>
      </c>
      <c r="B44" s="45"/>
      <c r="C44" s="45" t="s">
        <v>35</v>
      </c>
      <c r="D44" s="14"/>
      <c r="E44" s="146" t="s">
        <v>73</v>
      </c>
      <c r="F44" s="146"/>
      <c r="G44" s="146"/>
      <c r="H44" s="146"/>
      <c r="I44" s="146"/>
      <c r="J44" s="146"/>
      <c r="K44" s="146"/>
      <c r="L44" s="146"/>
    </row>
    <row r="45" spans="1:62" s="1" customFormat="1" ht="22.5" customHeight="1" x14ac:dyDescent="0.2">
      <c r="A45" s="6" t="s">
        <v>37</v>
      </c>
      <c r="B45" s="6" t="s">
        <v>74</v>
      </c>
      <c r="C45" s="35"/>
      <c r="D45" s="14"/>
      <c r="E45" s="128" t="s">
        <v>373</v>
      </c>
      <c r="F45" s="128"/>
      <c r="G45" s="128"/>
      <c r="H45" s="128"/>
      <c r="I45" s="128"/>
      <c r="J45" s="128"/>
      <c r="K45" s="128"/>
      <c r="L45" s="128"/>
    </row>
    <row r="46" spans="1:62" s="1" customFormat="1" ht="12.75" customHeight="1" x14ac:dyDescent="0.2">
      <c r="A46" s="6" t="s">
        <v>61</v>
      </c>
      <c r="B46" s="6" t="s">
        <v>62</v>
      </c>
      <c r="C46" s="9" t="str">
        <f>IF(C19="LUCRO REAL",-(C45*9.25%),"R$ 0,00")</f>
        <v>R$ 0,00</v>
      </c>
      <c r="D46" s="14"/>
      <c r="E46" s="128"/>
      <c r="F46" s="128"/>
      <c r="G46" s="128"/>
      <c r="H46" s="128"/>
      <c r="I46" s="128"/>
      <c r="J46" s="128"/>
      <c r="K46" s="128"/>
      <c r="L46" s="128"/>
    </row>
    <row r="47" spans="1:62" s="1" customFormat="1" ht="12.75" customHeight="1" x14ac:dyDescent="0.2">
      <c r="A47" s="6" t="s">
        <v>40</v>
      </c>
      <c r="B47" s="6" t="s">
        <v>75</v>
      </c>
      <c r="C47" s="35"/>
      <c r="D47" s="14"/>
      <c r="E47" s="147" t="s">
        <v>374</v>
      </c>
      <c r="F47" s="147"/>
      <c r="G47" s="147"/>
      <c r="H47" s="147"/>
      <c r="I47" s="147"/>
      <c r="J47" s="147"/>
      <c r="K47" s="147"/>
      <c r="L47" s="147"/>
    </row>
    <row r="48" spans="1:62" s="1" customFormat="1" ht="11.25" customHeight="1" x14ac:dyDescent="0.2">
      <c r="A48" s="38" t="s">
        <v>76</v>
      </c>
      <c r="B48" s="39"/>
      <c r="C48" s="46">
        <f>C45+C46+C47</f>
        <v>0</v>
      </c>
      <c r="D48" s="123"/>
      <c r="E48" s="148" t="s">
        <v>376</v>
      </c>
      <c r="F48" s="148"/>
      <c r="G48" s="148"/>
      <c r="H48" s="148"/>
      <c r="I48" s="148"/>
      <c r="J48" s="148"/>
      <c r="K48" s="148"/>
      <c r="L48" s="148"/>
    </row>
    <row r="49" spans="1:29" s="1" customFormat="1" ht="20.25" customHeight="1" x14ac:dyDescent="0.2">
      <c r="A49" s="47" t="s">
        <v>78</v>
      </c>
      <c r="B49" s="47"/>
      <c r="C49" s="48"/>
      <c r="D49" s="123"/>
      <c r="E49" s="148"/>
      <c r="F49" s="148"/>
      <c r="G49" s="148"/>
      <c r="H49" s="148"/>
      <c r="I49" s="148"/>
      <c r="J49" s="148"/>
      <c r="K49" s="148"/>
      <c r="L49" s="148"/>
    </row>
    <row r="50" spans="1:29" s="1" customFormat="1" ht="44.25" customHeight="1" x14ac:dyDescent="0.2">
      <c r="A50" s="2" t="s">
        <v>79</v>
      </c>
      <c r="B50" s="45"/>
      <c r="C50" s="45" t="s">
        <v>80</v>
      </c>
      <c r="D50" s="2" t="s">
        <v>35</v>
      </c>
      <c r="E50" s="149" t="s">
        <v>81</v>
      </c>
      <c r="F50" s="149"/>
      <c r="G50" s="149"/>
      <c r="H50" s="149"/>
      <c r="I50" s="149"/>
      <c r="J50" s="149"/>
      <c r="K50" s="149"/>
      <c r="L50" s="149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s="1" customFormat="1" ht="23.25" customHeight="1" x14ac:dyDescent="0.2">
      <c r="A51" s="6" t="s">
        <v>37</v>
      </c>
      <c r="B51" s="6" t="s">
        <v>82</v>
      </c>
      <c r="C51" s="49">
        <v>0.2</v>
      </c>
      <c r="D51" s="50">
        <f t="shared" ref="D51:D57" si="0">$C$34*C51</f>
        <v>0</v>
      </c>
      <c r="E51" s="150"/>
      <c r="F51" s="150"/>
      <c r="G51" s="150"/>
      <c r="H51" s="150"/>
      <c r="I51" s="150"/>
      <c r="J51" s="150"/>
      <c r="K51" s="150"/>
      <c r="L51" s="150"/>
      <c r="M51" s="20"/>
      <c r="N51" s="20"/>
    </row>
    <row r="52" spans="1:29" s="1" customFormat="1" ht="103.5" customHeight="1" x14ac:dyDescent="0.2">
      <c r="A52" s="6" t="s">
        <v>40</v>
      </c>
      <c r="B52" s="6" t="s">
        <v>83</v>
      </c>
      <c r="C52" s="49">
        <f>IF($C$19="SIMPLES",0%,1.5%)</f>
        <v>0</v>
      </c>
      <c r="D52" s="50">
        <f t="shared" si="0"/>
        <v>0</v>
      </c>
      <c r="E52" s="150"/>
      <c r="F52" s="150"/>
      <c r="G52" s="150"/>
      <c r="H52" s="150"/>
      <c r="I52" s="150"/>
      <c r="J52" s="150"/>
      <c r="K52" s="150"/>
      <c r="L52" s="150"/>
      <c r="M52" s="20"/>
      <c r="N52" s="20"/>
    </row>
    <row r="53" spans="1:29" s="1" customFormat="1" ht="109.5" customHeight="1" x14ac:dyDescent="0.2">
      <c r="A53" s="6" t="s">
        <v>43</v>
      </c>
      <c r="B53" s="6" t="s">
        <v>84</v>
      </c>
      <c r="C53" s="49">
        <f>IF($C$19="SIMPLES",0%,1%)</f>
        <v>0</v>
      </c>
      <c r="D53" s="50">
        <f t="shared" si="0"/>
        <v>0</v>
      </c>
      <c r="E53" s="150"/>
      <c r="F53" s="150"/>
      <c r="G53" s="150"/>
      <c r="H53" s="150"/>
      <c r="I53" s="150"/>
      <c r="J53" s="150"/>
      <c r="K53" s="150"/>
      <c r="L53" s="150"/>
      <c r="M53" s="20"/>
      <c r="N53" s="20"/>
    </row>
    <row r="54" spans="1:29" s="1" customFormat="1" ht="114.75" customHeight="1" x14ac:dyDescent="0.2">
      <c r="A54" s="6" t="s">
        <v>45</v>
      </c>
      <c r="B54" s="6" t="s">
        <v>85</v>
      </c>
      <c r="C54" s="49">
        <f>IF($C$19="SIMPLES",0%,0.2%)</f>
        <v>0</v>
      </c>
      <c r="D54" s="50">
        <f t="shared" si="0"/>
        <v>0</v>
      </c>
      <c r="E54" s="150"/>
      <c r="F54" s="150"/>
      <c r="G54" s="150"/>
      <c r="H54" s="150"/>
      <c r="I54" s="150"/>
      <c r="J54" s="150"/>
      <c r="K54" s="150"/>
      <c r="L54" s="150"/>
      <c r="M54" s="20"/>
      <c r="N54" s="20"/>
    </row>
    <row r="55" spans="1:29" s="1" customFormat="1" ht="136.5" customHeight="1" x14ac:dyDescent="0.2">
      <c r="A55" s="6" t="s">
        <v>47</v>
      </c>
      <c r="B55" s="6" t="s">
        <v>86</v>
      </c>
      <c r="C55" s="49">
        <f>IF($C$19="SIMPLES",0%,2.5%)</f>
        <v>0</v>
      </c>
      <c r="D55" s="50">
        <f t="shared" si="0"/>
        <v>0</v>
      </c>
      <c r="E55" s="150"/>
      <c r="F55" s="150"/>
      <c r="G55" s="150"/>
      <c r="H55" s="150"/>
      <c r="I55" s="150"/>
      <c r="J55" s="150"/>
      <c r="K55" s="150"/>
      <c r="L55" s="150"/>
      <c r="M55" s="20"/>
      <c r="N55" s="20"/>
    </row>
    <row r="56" spans="1:29" s="1" customFormat="1" ht="65.25" customHeight="1" x14ac:dyDescent="0.2">
      <c r="A56" s="6" t="s">
        <v>50</v>
      </c>
      <c r="B56" s="6" t="s">
        <v>87</v>
      </c>
      <c r="C56" s="49">
        <v>0.08</v>
      </c>
      <c r="D56" s="50">
        <f t="shared" si="0"/>
        <v>0</v>
      </c>
      <c r="E56" s="150"/>
      <c r="F56" s="150"/>
      <c r="G56" s="150"/>
      <c r="H56" s="150"/>
      <c r="I56" s="150"/>
      <c r="J56" s="150"/>
      <c r="K56" s="150"/>
      <c r="L56" s="150"/>
      <c r="M56" s="20"/>
      <c r="N56" s="20"/>
    </row>
    <row r="57" spans="1:29" s="1" customFormat="1" ht="105" customHeight="1" x14ac:dyDescent="0.2">
      <c r="A57" s="6" t="s">
        <v>52</v>
      </c>
      <c r="B57" s="6" t="s">
        <v>88</v>
      </c>
      <c r="C57" s="51">
        <v>0.01</v>
      </c>
      <c r="D57" s="50">
        <f t="shared" si="0"/>
        <v>0</v>
      </c>
      <c r="E57" s="142" t="s">
        <v>385</v>
      </c>
      <c r="F57" s="142"/>
      <c r="G57" s="142"/>
      <c r="H57" s="142"/>
      <c r="I57" s="142"/>
      <c r="J57" s="142"/>
      <c r="K57" s="142"/>
      <c r="L57" s="142"/>
      <c r="M57" s="20"/>
      <c r="N57" s="20"/>
    </row>
    <row r="58" spans="1:29" s="1" customFormat="1" ht="121.5" customHeight="1" x14ac:dyDescent="0.2">
      <c r="A58" s="6" t="s">
        <v>54</v>
      </c>
      <c r="B58" s="6" t="s">
        <v>89</v>
      </c>
      <c r="C58" s="49">
        <f>IF($C$34="SIMPLES",0%,0.6%)</f>
        <v>6.0000000000000001E-3</v>
      </c>
      <c r="D58" s="50">
        <f>$C$9*C58</f>
        <v>0</v>
      </c>
      <c r="E58" s="151"/>
      <c r="F58" s="151"/>
      <c r="G58" s="151"/>
      <c r="H58" s="151"/>
      <c r="I58" s="151"/>
      <c r="J58" s="151"/>
      <c r="K58" s="151"/>
      <c r="L58" s="151"/>
      <c r="M58" s="20"/>
      <c r="N58" s="20"/>
    </row>
    <row r="59" spans="1:29" s="1" customFormat="1" ht="32.25" customHeight="1" x14ac:dyDescent="0.2">
      <c r="A59" s="38" t="s">
        <v>76</v>
      </c>
      <c r="B59" s="52"/>
      <c r="C59" s="53">
        <f>SUM(C51:C58)</f>
        <v>0.29600000000000004</v>
      </c>
      <c r="D59" s="121">
        <f>SUM(D51:D58)</f>
        <v>0</v>
      </c>
      <c r="E59" s="152"/>
      <c r="F59" s="152"/>
      <c r="G59" s="152"/>
      <c r="H59" s="152"/>
      <c r="I59" s="152"/>
      <c r="J59" s="152"/>
      <c r="K59" s="152"/>
      <c r="L59" s="152"/>
    </row>
    <row r="60" spans="1:29" s="1" customFormat="1" ht="12.75" customHeight="1" x14ac:dyDescent="0.2">
      <c r="A60" s="2" t="s">
        <v>90</v>
      </c>
      <c r="B60" s="2"/>
      <c r="C60" s="47" t="s">
        <v>35</v>
      </c>
      <c r="D60" s="122"/>
      <c r="E60" s="153"/>
      <c r="F60" s="153"/>
      <c r="G60" s="153"/>
      <c r="H60" s="153"/>
      <c r="I60" s="153"/>
      <c r="J60" s="153"/>
      <c r="K60" s="153"/>
      <c r="L60" s="153"/>
    </row>
    <row r="61" spans="1:29" s="1" customFormat="1" ht="40.5" customHeight="1" x14ac:dyDescent="0.2">
      <c r="A61" s="6" t="s">
        <v>37</v>
      </c>
      <c r="B61" s="6" t="s">
        <v>91</v>
      </c>
      <c r="C61" s="55">
        <f>C34/12</f>
        <v>0</v>
      </c>
      <c r="D61" s="56"/>
      <c r="E61" s="154"/>
      <c r="F61" s="154"/>
      <c r="G61" s="154"/>
      <c r="H61" s="154"/>
      <c r="I61" s="154"/>
      <c r="J61" s="154"/>
      <c r="K61" s="154"/>
      <c r="L61" s="154"/>
      <c r="M61" s="20"/>
      <c r="N61" s="20"/>
      <c r="O61" s="20"/>
      <c r="P61" s="20"/>
      <c r="Q61" s="20"/>
      <c r="R61" s="20"/>
    </row>
    <row r="62" spans="1:29" s="1" customFormat="1" ht="72" customHeight="1" x14ac:dyDescent="0.2">
      <c r="A62" s="6" t="s">
        <v>40</v>
      </c>
      <c r="B62" s="6" t="s">
        <v>92</v>
      </c>
      <c r="C62" s="55">
        <f>C34/3/12</f>
        <v>0</v>
      </c>
      <c r="D62" s="56"/>
      <c r="E62" s="150"/>
      <c r="F62" s="150"/>
      <c r="G62" s="150"/>
      <c r="H62" s="150"/>
      <c r="I62" s="150"/>
      <c r="J62" s="150"/>
      <c r="K62" s="150"/>
      <c r="L62" s="150"/>
      <c r="M62" s="20"/>
      <c r="N62" s="20"/>
      <c r="O62" s="20"/>
      <c r="P62" s="20"/>
      <c r="Q62" s="20"/>
      <c r="R62" s="20"/>
    </row>
    <row r="63" spans="1:29" s="1" customFormat="1" ht="12.75" customHeight="1" x14ac:dyDescent="0.2">
      <c r="A63" s="6" t="s">
        <v>93</v>
      </c>
      <c r="B63" s="6"/>
      <c r="C63" s="55">
        <f>C61+C62</f>
        <v>0</v>
      </c>
      <c r="D63" s="56"/>
      <c r="E63" s="155"/>
      <c r="F63" s="155"/>
      <c r="G63" s="155"/>
      <c r="H63" s="155"/>
      <c r="I63" s="155"/>
      <c r="J63" s="155"/>
      <c r="K63" s="155"/>
      <c r="L63" s="155"/>
    </row>
    <row r="64" spans="1:29" s="1" customFormat="1" ht="33.75" customHeight="1" x14ac:dyDescent="0.2">
      <c r="A64" s="6" t="s">
        <v>43</v>
      </c>
      <c r="B64" s="6" t="s">
        <v>94</v>
      </c>
      <c r="C64" s="55">
        <f>C63*C59</f>
        <v>0</v>
      </c>
      <c r="D64" s="56"/>
      <c r="E64" s="151"/>
      <c r="F64" s="151"/>
      <c r="G64" s="151"/>
      <c r="H64" s="151"/>
      <c r="I64" s="151"/>
      <c r="J64" s="151"/>
      <c r="K64" s="151"/>
      <c r="L64" s="151"/>
      <c r="M64" s="20"/>
      <c r="N64" s="20"/>
      <c r="O64" s="20"/>
      <c r="P64" s="20"/>
      <c r="Q64" s="20"/>
      <c r="R64" s="20"/>
    </row>
    <row r="65" spans="1:18" s="1" customFormat="1" ht="12.75" customHeight="1" x14ac:dyDescent="0.2">
      <c r="A65" s="38" t="s">
        <v>76</v>
      </c>
      <c r="B65" s="57"/>
      <c r="C65" s="58">
        <f>C63+C64</f>
        <v>0</v>
      </c>
      <c r="D65" s="120"/>
      <c r="E65" s="156"/>
      <c r="F65" s="156"/>
      <c r="G65" s="156"/>
      <c r="H65" s="156"/>
      <c r="I65" s="156"/>
      <c r="J65" s="156"/>
      <c r="K65" s="156"/>
      <c r="L65" s="156"/>
    </row>
    <row r="66" spans="1:18" s="1" customFormat="1" ht="12.75" customHeight="1" x14ac:dyDescent="0.2">
      <c r="A66" s="2" t="s">
        <v>95</v>
      </c>
      <c r="B66" s="2"/>
      <c r="C66" s="47" t="s">
        <v>35</v>
      </c>
      <c r="D66" s="120"/>
      <c r="E66" s="153"/>
      <c r="F66" s="153"/>
      <c r="G66" s="153"/>
      <c r="H66" s="153"/>
      <c r="I66" s="153"/>
      <c r="J66" s="153"/>
      <c r="K66" s="153"/>
      <c r="L66" s="153"/>
    </row>
    <row r="67" spans="1:18" s="1" customFormat="1" ht="154.5" customHeight="1" x14ac:dyDescent="0.2">
      <c r="A67" s="6" t="s">
        <v>37</v>
      </c>
      <c r="B67" s="6" t="s">
        <v>96</v>
      </c>
      <c r="C67" s="55">
        <f>(((C34+C62)*(5/12))/12)*(12.04%)*(2%)</f>
        <v>0</v>
      </c>
      <c r="D67" s="56"/>
      <c r="E67" s="154"/>
      <c r="F67" s="154"/>
      <c r="G67" s="154"/>
      <c r="H67" s="154"/>
      <c r="I67" s="154"/>
      <c r="J67" s="154"/>
      <c r="K67" s="154"/>
      <c r="L67" s="154"/>
      <c r="M67" s="20"/>
      <c r="N67" s="20"/>
      <c r="O67" s="20"/>
      <c r="P67" s="20"/>
      <c r="Q67" s="20"/>
      <c r="R67" s="20"/>
    </row>
    <row r="68" spans="1:18" s="1" customFormat="1" ht="36.75" customHeight="1" x14ac:dyDescent="0.2">
      <c r="A68" s="6" t="s">
        <v>40</v>
      </c>
      <c r="B68" s="6" t="s">
        <v>97</v>
      </c>
      <c r="C68" s="55">
        <f>C67*C59</f>
        <v>0</v>
      </c>
      <c r="D68" s="56"/>
      <c r="E68" s="151"/>
      <c r="F68" s="151"/>
      <c r="G68" s="151"/>
      <c r="H68" s="151"/>
      <c r="I68" s="151"/>
      <c r="J68" s="151"/>
      <c r="K68" s="151"/>
      <c r="L68" s="151"/>
      <c r="M68" s="20"/>
      <c r="N68" s="20"/>
      <c r="O68" s="20"/>
      <c r="P68" s="20"/>
      <c r="Q68" s="20"/>
      <c r="R68" s="20"/>
    </row>
    <row r="69" spans="1:18" s="1" customFormat="1" ht="12.75" customHeight="1" x14ac:dyDescent="0.2">
      <c r="A69" s="38" t="s">
        <v>76</v>
      </c>
      <c r="B69" s="52"/>
      <c r="C69" s="58">
        <f>C67+C68</f>
        <v>0</v>
      </c>
      <c r="D69" s="120"/>
      <c r="E69" s="156"/>
      <c r="F69" s="156"/>
      <c r="G69" s="156"/>
      <c r="H69" s="156"/>
      <c r="I69" s="156"/>
      <c r="J69" s="156"/>
      <c r="K69" s="156"/>
      <c r="L69" s="156"/>
    </row>
    <row r="70" spans="1:18" s="1" customFormat="1" ht="33" customHeight="1" x14ac:dyDescent="0.2">
      <c r="A70" s="2" t="s">
        <v>98</v>
      </c>
      <c r="B70" s="2"/>
      <c r="C70" s="47" t="s">
        <v>35</v>
      </c>
      <c r="D70" s="56"/>
      <c r="E70" s="157"/>
      <c r="F70" s="157"/>
      <c r="G70" s="157"/>
      <c r="H70" s="157"/>
      <c r="I70" s="157"/>
      <c r="J70" s="157"/>
      <c r="K70" s="157"/>
      <c r="L70" s="157"/>
    </row>
    <row r="71" spans="1:18" s="1" customFormat="1" ht="81.75" customHeight="1" x14ac:dyDescent="0.2">
      <c r="A71" s="6" t="s">
        <v>37</v>
      </c>
      <c r="B71" s="6" t="s">
        <v>99</v>
      </c>
      <c r="C71" s="55">
        <f>C34/12*10%</f>
        <v>0</v>
      </c>
      <c r="D71" s="56"/>
      <c r="E71" s="150"/>
      <c r="F71" s="150"/>
      <c r="G71" s="150"/>
      <c r="H71" s="150"/>
      <c r="I71" s="150"/>
      <c r="J71" s="150"/>
      <c r="K71" s="150"/>
      <c r="L71" s="150"/>
      <c r="M71" s="20"/>
      <c r="N71" s="20"/>
      <c r="O71" s="20"/>
      <c r="P71" s="20"/>
      <c r="Q71" s="20"/>
      <c r="R71" s="20"/>
    </row>
    <row r="72" spans="1:18" s="1" customFormat="1" ht="21" customHeight="1" x14ac:dyDescent="0.2">
      <c r="A72" s="6" t="s">
        <v>40</v>
      </c>
      <c r="B72" s="6" t="s">
        <v>100</v>
      </c>
      <c r="C72" s="55">
        <f>C71*C56</f>
        <v>0</v>
      </c>
      <c r="D72" s="56"/>
      <c r="E72" s="150"/>
      <c r="F72" s="150"/>
      <c r="G72" s="150"/>
      <c r="H72" s="150"/>
      <c r="I72" s="150"/>
      <c r="J72" s="150"/>
      <c r="K72" s="150"/>
      <c r="L72" s="150"/>
      <c r="M72" s="20"/>
      <c r="N72" s="20"/>
      <c r="O72" s="20"/>
      <c r="P72" s="20"/>
      <c r="Q72" s="20"/>
      <c r="R72" s="20"/>
    </row>
    <row r="73" spans="1:18" s="1" customFormat="1" ht="119.25" customHeight="1" x14ac:dyDescent="0.2">
      <c r="A73" s="6" t="s">
        <v>43</v>
      </c>
      <c r="B73" s="6" t="s">
        <v>101</v>
      </c>
      <c r="C73" s="55">
        <f>(C34*40%*10%*8%)+(C34*10%*8%*10%)</f>
        <v>0</v>
      </c>
      <c r="D73" s="56"/>
      <c r="E73" s="150"/>
      <c r="F73" s="150"/>
      <c r="G73" s="150"/>
      <c r="H73" s="150"/>
      <c r="I73" s="150"/>
      <c r="J73" s="150"/>
      <c r="K73" s="150"/>
      <c r="L73" s="150"/>
      <c r="M73" s="20"/>
      <c r="N73" s="20"/>
      <c r="O73" s="20"/>
      <c r="P73" s="20"/>
      <c r="Q73" s="20"/>
      <c r="R73" s="20"/>
    </row>
    <row r="74" spans="1:18" s="1" customFormat="1" ht="117.75" customHeight="1" x14ac:dyDescent="0.2">
      <c r="A74" s="6" t="s">
        <v>45</v>
      </c>
      <c r="B74" s="6" t="s">
        <v>102</v>
      </c>
      <c r="C74" s="55">
        <f>(C34/30/12)*7*2%</f>
        <v>0</v>
      </c>
      <c r="D74" s="56"/>
      <c r="E74" s="150"/>
      <c r="F74" s="150"/>
      <c r="G74" s="150"/>
      <c r="H74" s="150"/>
      <c r="I74" s="150"/>
      <c r="J74" s="150"/>
      <c r="K74" s="150"/>
      <c r="L74" s="150"/>
      <c r="M74" s="20"/>
      <c r="N74" s="20"/>
      <c r="O74" s="20"/>
      <c r="P74" s="20"/>
      <c r="Q74" s="20"/>
      <c r="R74" s="20"/>
    </row>
    <row r="75" spans="1:18" s="1" customFormat="1" ht="37.5" customHeight="1" x14ac:dyDescent="0.2">
      <c r="A75" s="6" t="s">
        <v>47</v>
      </c>
      <c r="B75" s="6" t="s">
        <v>103</v>
      </c>
      <c r="C75" s="55">
        <f>C74*C59</f>
        <v>0</v>
      </c>
      <c r="D75" s="56"/>
      <c r="E75" s="150"/>
      <c r="F75" s="150"/>
      <c r="G75" s="150"/>
      <c r="H75" s="150"/>
      <c r="I75" s="150"/>
      <c r="J75" s="150"/>
      <c r="K75" s="150"/>
      <c r="L75" s="150"/>
      <c r="M75" s="20"/>
      <c r="N75" s="20"/>
      <c r="O75" s="20"/>
      <c r="P75" s="20"/>
      <c r="Q75" s="20"/>
      <c r="R75" s="20"/>
    </row>
    <row r="76" spans="1:18" s="1" customFormat="1" ht="73.5" customHeight="1" x14ac:dyDescent="0.2">
      <c r="A76" s="6" t="s">
        <v>50</v>
      </c>
      <c r="B76" s="6" t="s">
        <v>104</v>
      </c>
      <c r="C76" s="55">
        <f>(C34*40%*8%*2%)+(C34*10%*8%*2%)</f>
        <v>0</v>
      </c>
      <c r="D76" s="56"/>
      <c r="E76" s="150"/>
      <c r="F76" s="150"/>
      <c r="G76" s="150"/>
      <c r="H76" s="150"/>
      <c r="I76" s="150"/>
      <c r="J76" s="150"/>
      <c r="K76" s="150"/>
      <c r="L76" s="150"/>
      <c r="M76" s="20"/>
      <c r="N76" s="20"/>
      <c r="O76" s="20"/>
      <c r="P76" s="20"/>
      <c r="Q76" s="20"/>
      <c r="R76" s="20"/>
    </row>
    <row r="77" spans="1:18" s="1" customFormat="1" ht="12.75" customHeight="1" x14ac:dyDescent="0.2">
      <c r="A77" s="38" t="s">
        <v>76</v>
      </c>
      <c r="B77" s="57"/>
      <c r="C77" s="58">
        <f>SUM(C71:C76)</f>
        <v>0</v>
      </c>
      <c r="D77" s="56"/>
      <c r="E77" s="155"/>
      <c r="F77" s="155"/>
      <c r="G77" s="155"/>
      <c r="H77" s="155"/>
      <c r="I77" s="155"/>
      <c r="J77" s="155"/>
      <c r="K77" s="155"/>
      <c r="L77" s="155"/>
    </row>
    <row r="78" spans="1:18" s="1" customFormat="1" ht="12.75" customHeight="1" x14ac:dyDescent="0.2">
      <c r="A78" s="2" t="s">
        <v>105</v>
      </c>
      <c r="B78" s="2"/>
      <c r="C78" s="47" t="s">
        <v>35</v>
      </c>
      <c r="D78" s="56"/>
      <c r="E78" s="139"/>
      <c r="F78" s="139"/>
      <c r="G78" s="139"/>
      <c r="H78" s="139"/>
      <c r="I78" s="139"/>
      <c r="J78" s="139"/>
      <c r="K78" s="139"/>
      <c r="L78" s="139"/>
    </row>
    <row r="79" spans="1:18" s="1" customFormat="1" ht="152.25" customHeight="1" x14ac:dyDescent="0.2">
      <c r="A79" s="6" t="s">
        <v>37</v>
      </c>
      <c r="B79" s="6" t="s">
        <v>106</v>
      </c>
      <c r="C79" s="55">
        <f>C34/12</f>
        <v>0</v>
      </c>
      <c r="D79" s="56"/>
      <c r="E79" s="150"/>
      <c r="F79" s="150"/>
      <c r="G79" s="150"/>
      <c r="H79" s="150"/>
      <c r="I79" s="150"/>
      <c r="J79" s="150"/>
      <c r="K79" s="150"/>
      <c r="L79" s="150"/>
      <c r="M79" s="20"/>
      <c r="N79" s="20"/>
      <c r="O79" s="20"/>
      <c r="P79" s="20"/>
      <c r="Q79" s="20"/>
      <c r="R79" s="20"/>
    </row>
    <row r="80" spans="1:18" s="1" customFormat="1" ht="173.25" customHeight="1" x14ac:dyDescent="0.2">
      <c r="A80" s="6" t="s">
        <v>40</v>
      </c>
      <c r="B80" s="6" t="s">
        <v>107</v>
      </c>
      <c r="C80" s="55">
        <f>C34*1.656%</f>
        <v>0</v>
      </c>
      <c r="D80" s="56"/>
      <c r="E80" s="150"/>
      <c r="F80" s="150"/>
      <c r="G80" s="150"/>
      <c r="H80" s="150"/>
      <c r="I80" s="150"/>
      <c r="J80" s="150"/>
      <c r="K80" s="150"/>
      <c r="L80" s="150"/>
      <c r="M80" s="20"/>
      <c r="N80" s="20"/>
      <c r="O80" s="20"/>
      <c r="P80" s="20"/>
      <c r="Q80" s="20"/>
      <c r="R80" s="20"/>
    </row>
    <row r="81" spans="1:18" s="1" customFormat="1" ht="174" customHeight="1" x14ac:dyDescent="0.2">
      <c r="A81" s="6" t="s">
        <v>43</v>
      </c>
      <c r="B81" s="6" t="s">
        <v>108</v>
      </c>
      <c r="C81" s="55">
        <f>C34/30/12*5*1.5%*87.96%</f>
        <v>0</v>
      </c>
      <c r="D81" s="56"/>
      <c r="E81" s="150"/>
      <c r="F81" s="150"/>
      <c r="G81" s="150"/>
      <c r="H81" s="150"/>
      <c r="I81" s="150"/>
      <c r="J81" s="150"/>
      <c r="K81" s="150"/>
      <c r="L81" s="150"/>
      <c r="M81" s="20"/>
      <c r="N81" s="20"/>
      <c r="O81" s="20"/>
      <c r="P81" s="20"/>
      <c r="Q81" s="20"/>
      <c r="R81" s="20"/>
    </row>
    <row r="82" spans="1:18" s="1" customFormat="1" ht="107.25" customHeight="1" x14ac:dyDescent="0.2">
      <c r="A82" s="6" t="s">
        <v>45</v>
      </c>
      <c r="B82" s="6" t="s">
        <v>109</v>
      </c>
      <c r="C82" s="55">
        <f>C34*0.278%</f>
        <v>0</v>
      </c>
      <c r="D82" s="56"/>
      <c r="E82" s="150"/>
      <c r="F82" s="150"/>
      <c r="G82" s="150"/>
      <c r="H82" s="150"/>
      <c r="I82" s="150"/>
      <c r="J82" s="150"/>
      <c r="K82" s="150"/>
      <c r="L82" s="150"/>
      <c r="M82" s="20"/>
      <c r="N82" s="20"/>
      <c r="O82" s="20"/>
      <c r="P82" s="20"/>
      <c r="Q82" s="20"/>
      <c r="R82" s="20"/>
    </row>
    <row r="83" spans="1:18" s="1" customFormat="1" ht="170.25" customHeight="1" x14ac:dyDescent="0.2">
      <c r="A83" s="6" t="s">
        <v>47</v>
      </c>
      <c r="B83" s="6" t="s">
        <v>110</v>
      </c>
      <c r="C83" s="55">
        <f>C34*0.032%</f>
        <v>0</v>
      </c>
      <c r="D83" s="56"/>
      <c r="E83" s="150"/>
      <c r="F83" s="150"/>
      <c r="G83" s="150"/>
      <c r="H83" s="150"/>
      <c r="I83" s="150"/>
      <c r="J83" s="150"/>
      <c r="K83" s="150"/>
      <c r="L83" s="150"/>
      <c r="M83" s="20"/>
      <c r="N83" s="20"/>
      <c r="O83" s="20"/>
      <c r="P83" s="20"/>
      <c r="Q83" s="20"/>
      <c r="R83" s="20"/>
    </row>
    <row r="84" spans="1:18" s="1" customFormat="1" ht="57.75" customHeight="1" x14ac:dyDescent="0.2">
      <c r="A84" s="6" t="s">
        <v>50</v>
      </c>
      <c r="B84" s="6" t="s">
        <v>55</v>
      </c>
      <c r="C84" s="59"/>
      <c r="D84" s="56"/>
      <c r="E84" s="158" t="s">
        <v>347</v>
      </c>
      <c r="F84" s="158"/>
      <c r="G84" s="158"/>
      <c r="H84" s="158"/>
      <c r="I84" s="158"/>
      <c r="J84" s="158"/>
      <c r="K84" s="158"/>
      <c r="L84" s="158"/>
      <c r="M84" s="20"/>
      <c r="N84" s="20"/>
      <c r="O84" s="20"/>
      <c r="P84" s="20"/>
      <c r="Q84" s="20"/>
      <c r="R84" s="20"/>
    </row>
    <row r="85" spans="1:18" s="1" customFormat="1" ht="11.25" customHeight="1" x14ac:dyDescent="0.2">
      <c r="A85" s="6" t="s">
        <v>93</v>
      </c>
      <c r="B85" s="60"/>
      <c r="C85" s="55">
        <f>SUM(C79:C84)</f>
        <v>0</v>
      </c>
      <c r="D85" s="56"/>
      <c r="E85" s="61"/>
      <c r="F85" s="62"/>
      <c r="G85" s="62"/>
      <c r="H85" s="62"/>
      <c r="I85" s="62"/>
      <c r="J85" s="62"/>
      <c r="K85" s="62"/>
      <c r="L85" s="63"/>
    </row>
    <row r="86" spans="1:18" s="1" customFormat="1" ht="11.25" customHeight="1" x14ac:dyDescent="0.2">
      <c r="A86" s="6" t="s">
        <v>52</v>
      </c>
      <c r="B86" s="6" t="s">
        <v>111</v>
      </c>
      <c r="C86" s="55">
        <f>C85*C59</f>
        <v>0</v>
      </c>
      <c r="D86" s="56"/>
      <c r="E86" s="155"/>
      <c r="F86" s="155"/>
      <c r="G86" s="155"/>
      <c r="H86" s="155"/>
      <c r="I86" s="155"/>
      <c r="J86" s="155"/>
      <c r="K86" s="155"/>
      <c r="L86" s="155"/>
    </row>
    <row r="87" spans="1:18" s="1" customFormat="1" ht="12.75" customHeight="1" x14ac:dyDescent="0.2">
      <c r="A87" s="38" t="s">
        <v>76</v>
      </c>
      <c r="B87" s="52"/>
      <c r="C87" s="58">
        <f>C85+C86</f>
        <v>0</v>
      </c>
      <c r="D87" s="64"/>
      <c r="E87" s="155"/>
      <c r="F87" s="155"/>
      <c r="G87" s="155"/>
      <c r="H87" s="155"/>
      <c r="I87" s="155"/>
      <c r="J87" s="155"/>
      <c r="K87" s="155"/>
      <c r="L87" s="155"/>
    </row>
    <row r="88" spans="1:18" s="1" customFormat="1" ht="12.75" customHeight="1" x14ac:dyDescent="0.2">
      <c r="A88" s="65" t="s">
        <v>112</v>
      </c>
      <c r="B88" s="65"/>
      <c r="C88" s="65" t="s">
        <v>35</v>
      </c>
      <c r="D88" s="66" t="s">
        <v>113</v>
      </c>
      <c r="E88" s="159"/>
      <c r="F88" s="159"/>
      <c r="G88" s="159"/>
      <c r="H88" s="159"/>
      <c r="I88" s="159"/>
      <c r="J88" s="159"/>
      <c r="K88" s="159"/>
      <c r="L88" s="159"/>
    </row>
    <row r="89" spans="1:18" s="1" customFormat="1" ht="12.75" customHeight="1" x14ac:dyDescent="0.2">
      <c r="A89" s="67" t="s">
        <v>114</v>
      </c>
      <c r="B89" s="68" t="s">
        <v>115</v>
      </c>
      <c r="C89" s="69">
        <f>C65</f>
        <v>0</v>
      </c>
      <c r="D89" s="34"/>
      <c r="E89" s="155"/>
      <c r="F89" s="155"/>
      <c r="G89" s="155"/>
      <c r="H89" s="155"/>
      <c r="I89" s="155"/>
      <c r="J89" s="155"/>
      <c r="K89" s="155"/>
      <c r="L89" s="155"/>
    </row>
    <row r="90" spans="1:18" s="1" customFormat="1" ht="12.75" customHeight="1" x14ac:dyDescent="0.2">
      <c r="A90" s="67" t="s">
        <v>116</v>
      </c>
      <c r="B90" s="68" t="s">
        <v>117</v>
      </c>
      <c r="C90" s="69">
        <f>D59</f>
        <v>0</v>
      </c>
      <c r="D90" s="34"/>
      <c r="E90" s="155"/>
      <c r="F90" s="155"/>
      <c r="G90" s="155"/>
      <c r="H90" s="155"/>
      <c r="I90" s="155"/>
      <c r="J90" s="155"/>
      <c r="K90" s="155"/>
      <c r="L90" s="155"/>
    </row>
    <row r="91" spans="1:18" s="1" customFormat="1" ht="12.75" customHeight="1" x14ac:dyDescent="0.2">
      <c r="A91" s="67" t="s">
        <v>118</v>
      </c>
      <c r="B91" s="68" t="s">
        <v>96</v>
      </c>
      <c r="C91" s="69">
        <f>C69</f>
        <v>0</v>
      </c>
      <c r="D91" s="34"/>
      <c r="E91" s="155"/>
      <c r="F91" s="155"/>
      <c r="G91" s="155"/>
      <c r="H91" s="155"/>
      <c r="I91" s="155"/>
      <c r="J91" s="155"/>
      <c r="K91" s="155"/>
      <c r="L91" s="155"/>
    </row>
    <row r="92" spans="1:18" s="1" customFormat="1" ht="12.75" customHeight="1" x14ac:dyDescent="0.2">
      <c r="A92" s="67" t="s">
        <v>119</v>
      </c>
      <c r="B92" s="68" t="s">
        <v>120</v>
      </c>
      <c r="C92" s="69">
        <f>C77</f>
        <v>0</v>
      </c>
      <c r="D92" s="34"/>
      <c r="E92" s="155"/>
      <c r="F92" s="155"/>
      <c r="G92" s="155"/>
      <c r="H92" s="155"/>
      <c r="I92" s="155"/>
      <c r="J92" s="155"/>
      <c r="K92" s="155"/>
      <c r="L92" s="155"/>
    </row>
    <row r="93" spans="1:18" s="1" customFormat="1" ht="12.75" customHeight="1" x14ac:dyDescent="0.2">
      <c r="A93" s="67" t="s">
        <v>121</v>
      </c>
      <c r="B93" s="68" t="s">
        <v>122</v>
      </c>
      <c r="C93" s="69">
        <f>C87</f>
        <v>0</v>
      </c>
      <c r="D93" s="34"/>
      <c r="E93" s="155"/>
      <c r="F93" s="155"/>
      <c r="G93" s="155"/>
      <c r="H93" s="155"/>
      <c r="I93" s="155"/>
      <c r="J93" s="155"/>
      <c r="K93" s="155"/>
      <c r="L93" s="155"/>
    </row>
    <row r="94" spans="1:18" s="1" customFormat="1" ht="12.75" customHeight="1" x14ac:dyDescent="0.2">
      <c r="A94" s="67" t="s">
        <v>123</v>
      </c>
      <c r="B94" s="68" t="s">
        <v>55</v>
      </c>
      <c r="C94" s="70">
        <v>0</v>
      </c>
      <c r="D94" s="34"/>
      <c r="E94" s="155"/>
      <c r="F94" s="155"/>
      <c r="G94" s="155"/>
      <c r="H94" s="155"/>
      <c r="I94" s="155"/>
      <c r="J94" s="155"/>
      <c r="K94" s="155"/>
      <c r="L94" s="155"/>
    </row>
    <row r="95" spans="1:18" s="1" customFormat="1" ht="12.75" customHeight="1" x14ac:dyDescent="0.2">
      <c r="A95" s="38" t="s">
        <v>76</v>
      </c>
      <c r="B95" s="57"/>
      <c r="C95" s="71">
        <f>SUM(C89:C94)</f>
        <v>0</v>
      </c>
      <c r="D95" s="26"/>
      <c r="E95" s="155"/>
      <c r="F95" s="155"/>
      <c r="G95" s="155"/>
      <c r="H95" s="155"/>
      <c r="I95" s="155"/>
      <c r="J95" s="155"/>
      <c r="K95" s="155"/>
      <c r="L95" s="155"/>
    </row>
    <row r="96" spans="1:18" s="1" customFormat="1" ht="12.75" customHeight="1" x14ac:dyDescent="0.2">
      <c r="A96" s="2" t="s">
        <v>124</v>
      </c>
      <c r="B96" s="2"/>
      <c r="C96" s="2" t="s">
        <v>80</v>
      </c>
      <c r="D96" s="2" t="s">
        <v>35</v>
      </c>
      <c r="E96" s="139"/>
      <c r="F96" s="139"/>
      <c r="G96" s="139"/>
      <c r="H96" s="139"/>
      <c r="I96" s="139"/>
      <c r="J96" s="139"/>
      <c r="K96" s="139"/>
      <c r="L96" s="139"/>
    </row>
    <row r="97" spans="1:21" s="1" customFormat="1" ht="152.25" customHeight="1" x14ac:dyDescent="0.2">
      <c r="A97" s="6" t="s">
        <v>37</v>
      </c>
      <c r="B97" s="6" t="s">
        <v>125</v>
      </c>
      <c r="C97" s="72"/>
      <c r="D97" s="50">
        <f>(C9+D43+C48+C95)*C97</f>
        <v>0</v>
      </c>
      <c r="E97" s="142" t="s">
        <v>345</v>
      </c>
      <c r="F97" s="142"/>
      <c r="G97" s="142"/>
      <c r="H97" s="142"/>
      <c r="I97" s="142"/>
      <c r="J97" s="142"/>
      <c r="K97" s="142"/>
      <c r="L97" s="142"/>
      <c r="M97" s="20"/>
      <c r="N97" s="20"/>
    </row>
    <row r="98" spans="1:21" s="1" customFormat="1" ht="45" customHeight="1" x14ac:dyDescent="0.2">
      <c r="A98" s="6" t="s">
        <v>40</v>
      </c>
      <c r="B98" s="6" t="s">
        <v>126</v>
      </c>
      <c r="C98" s="72"/>
      <c r="D98" s="50">
        <f>(C9+D43+C48+C95+D97)*C98</f>
        <v>0</v>
      </c>
      <c r="E98" s="142" t="s">
        <v>345</v>
      </c>
      <c r="F98" s="142"/>
      <c r="G98" s="142"/>
      <c r="H98" s="142"/>
      <c r="I98" s="142"/>
      <c r="J98" s="142"/>
      <c r="K98" s="142"/>
      <c r="L98" s="142"/>
      <c r="M98" s="20"/>
      <c r="N98" s="20"/>
    </row>
    <row r="99" spans="1:21" s="1" customFormat="1" ht="30.75" customHeight="1" x14ac:dyDescent="0.2">
      <c r="A99" s="6" t="s">
        <v>127</v>
      </c>
      <c r="B99" s="60"/>
      <c r="C99" s="73">
        <f>C97+C98</f>
        <v>0</v>
      </c>
      <c r="D99" s="50">
        <f>D97+D98</f>
        <v>0</v>
      </c>
      <c r="E99" s="128"/>
      <c r="F99" s="128"/>
      <c r="G99" s="128"/>
      <c r="H99" s="128"/>
      <c r="I99" s="128"/>
      <c r="J99" s="128"/>
      <c r="K99" s="128"/>
      <c r="L99" s="128"/>
    </row>
    <row r="100" spans="1:21" s="1" customFormat="1" ht="37.5" customHeight="1" x14ac:dyDescent="0.2">
      <c r="A100" s="6" t="s">
        <v>128</v>
      </c>
      <c r="B100" s="6"/>
      <c r="C100" s="6"/>
      <c r="D100" s="50">
        <f>(C9+D43+C48+C95+D97+D98)</f>
        <v>0</v>
      </c>
      <c r="E100" s="142"/>
      <c r="F100" s="142"/>
      <c r="G100" s="142"/>
      <c r="H100" s="142"/>
      <c r="I100" s="142"/>
      <c r="J100" s="142"/>
      <c r="K100" s="142"/>
      <c r="L100" s="142"/>
      <c r="M100" s="20"/>
      <c r="N100" s="20"/>
    </row>
    <row r="101" spans="1:21" s="1" customFormat="1" ht="37.5" customHeight="1" x14ac:dyDescent="0.2">
      <c r="A101" s="6" t="s">
        <v>129</v>
      </c>
      <c r="B101" s="6"/>
      <c r="C101" s="6"/>
      <c r="D101" s="50">
        <f>(D100)/(1-C109)</f>
        <v>0</v>
      </c>
      <c r="E101" s="142"/>
      <c r="F101" s="142"/>
      <c r="G101" s="142"/>
      <c r="H101" s="142"/>
      <c r="I101" s="142"/>
      <c r="J101" s="142"/>
      <c r="K101" s="142"/>
      <c r="L101" s="142"/>
      <c r="M101" s="20"/>
      <c r="N101" s="20"/>
    </row>
    <row r="102" spans="1:21" s="1" customFormat="1" ht="87.75" customHeight="1" x14ac:dyDescent="0.2">
      <c r="A102" s="6" t="s">
        <v>43</v>
      </c>
      <c r="B102" s="6" t="s">
        <v>130</v>
      </c>
      <c r="C102" s="6"/>
      <c r="D102" s="6"/>
      <c r="E102" s="142"/>
      <c r="F102" s="142"/>
      <c r="G102" s="142"/>
      <c r="H102" s="142"/>
      <c r="I102" s="142"/>
      <c r="J102" s="142"/>
      <c r="K102" s="142"/>
      <c r="L102" s="142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1:21" s="1" customFormat="1" ht="41.25" customHeight="1" x14ac:dyDescent="0.2">
      <c r="A103" s="6" t="s">
        <v>131</v>
      </c>
      <c r="B103" s="6" t="s">
        <v>132</v>
      </c>
      <c r="C103" s="6"/>
      <c r="D103" s="6"/>
      <c r="E103" s="142"/>
      <c r="F103" s="142"/>
      <c r="G103" s="142"/>
      <c r="H103" s="142"/>
      <c r="I103" s="142"/>
      <c r="J103" s="142"/>
      <c r="K103" s="142"/>
      <c r="L103" s="142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1:21" s="1" customFormat="1" ht="18" customHeight="1" x14ac:dyDescent="0.2">
      <c r="A104" s="6"/>
      <c r="B104" s="6" t="s">
        <v>133</v>
      </c>
      <c r="C104" s="49">
        <f>IF($C$19="LUCRO REAL","1,65%",IF($C$19="LUCRO PRESUMIDO/ARBITRADO","0,65%",IF($C$19="SIMPLES",D21,"")))</f>
        <v>0</v>
      </c>
      <c r="D104" s="50">
        <f>D101*C104</f>
        <v>0</v>
      </c>
      <c r="E104" s="128"/>
      <c r="F104" s="128"/>
      <c r="G104" s="128"/>
      <c r="H104" s="128"/>
      <c r="I104" s="128"/>
      <c r="J104" s="128"/>
      <c r="K104" s="128"/>
      <c r="L104" s="128"/>
    </row>
    <row r="105" spans="1:21" s="1" customFormat="1" ht="21.75" customHeight="1" x14ac:dyDescent="0.2">
      <c r="A105" s="6"/>
      <c r="B105" s="6" t="s">
        <v>134</v>
      </c>
      <c r="C105" s="49">
        <f>IF($C$19="LUCRO REAL","7,6%",IF($C$19="LUCRO PRESUMIDO/ARBITRADO","3%",IF($C$19="SIMPLES",D22,"")))</f>
        <v>0</v>
      </c>
      <c r="D105" s="50">
        <f>D101*C105</f>
        <v>0</v>
      </c>
      <c r="E105" s="128"/>
      <c r="F105" s="128"/>
      <c r="G105" s="128"/>
      <c r="H105" s="128"/>
      <c r="I105" s="128"/>
      <c r="J105" s="128"/>
      <c r="K105" s="128"/>
      <c r="L105" s="128"/>
    </row>
    <row r="106" spans="1:21" s="1" customFormat="1" ht="24" customHeight="1" x14ac:dyDescent="0.2">
      <c r="A106" s="6" t="s">
        <v>135</v>
      </c>
      <c r="B106" s="6" t="s">
        <v>136</v>
      </c>
      <c r="C106" s="74"/>
      <c r="D106" s="75">
        <f>C106*D101</f>
        <v>0</v>
      </c>
      <c r="E106" s="128" t="s">
        <v>346</v>
      </c>
      <c r="F106" s="128"/>
      <c r="G106" s="128"/>
      <c r="H106" s="128"/>
      <c r="I106" s="128"/>
      <c r="J106" s="128"/>
      <c r="K106" s="128"/>
      <c r="L106" s="128"/>
    </row>
    <row r="107" spans="1:21" s="1" customFormat="1" ht="21" customHeight="1" x14ac:dyDescent="0.2">
      <c r="A107" s="6" t="s">
        <v>137</v>
      </c>
      <c r="B107" s="6" t="s">
        <v>138</v>
      </c>
      <c r="C107" s="49">
        <f>IF($C$19="LUCRO REAL","5%",IF($C$19="LUCRO PRESUMIDO/ARBITRADO","5%",IF($C$19="SIMPLES",D23,"")))</f>
        <v>0</v>
      </c>
      <c r="D107" s="50">
        <f>D101*C107</f>
        <v>0</v>
      </c>
      <c r="E107" s="128"/>
      <c r="F107" s="128"/>
      <c r="G107" s="128"/>
      <c r="H107" s="128"/>
      <c r="I107" s="128"/>
      <c r="J107" s="128"/>
      <c r="K107" s="128"/>
      <c r="L107" s="128"/>
    </row>
    <row r="108" spans="1:21" s="1" customFormat="1" ht="12.75" customHeight="1" x14ac:dyDescent="0.2">
      <c r="A108" s="6" t="s">
        <v>139</v>
      </c>
      <c r="B108" s="6" t="s">
        <v>140</v>
      </c>
      <c r="C108" s="112"/>
      <c r="D108" s="60"/>
      <c r="E108" s="128" t="s">
        <v>347</v>
      </c>
      <c r="F108" s="128"/>
      <c r="G108" s="128"/>
      <c r="H108" s="128"/>
      <c r="I108" s="128"/>
      <c r="J108" s="128"/>
      <c r="K108" s="128"/>
      <c r="L108" s="128"/>
    </row>
    <row r="109" spans="1:21" s="1" customFormat="1" ht="25.5" customHeight="1" x14ac:dyDescent="0.2">
      <c r="A109" s="6" t="s">
        <v>141</v>
      </c>
      <c r="B109" s="60"/>
      <c r="C109" s="49">
        <f>C104+C105+C106+C107+C108</f>
        <v>0</v>
      </c>
      <c r="D109" s="76">
        <f>D101*C109</f>
        <v>0</v>
      </c>
      <c r="E109" s="128"/>
      <c r="F109" s="128"/>
      <c r="G109" s="128"/>
      <c r="H109" s="128"/>
      <c r="I109" s="128"/>
      <c r="J109" s="128"/>
      <c r="K109" s="128"/>
      <c r="L109" s="128"/>
    </row>
    <row r="110" spans="1:21" s="1" customFormat="1" ht="35.25" customHeight="1" x14ac:dyDescent="0.2">
      <c r="A110" s="38" t="s">
        <v>76</v>
      </c>
      <c r="B110" s="39"/>
      <c r="C110" s="77">
        <f>C99+C109</f>
        <v>0</v>
      </c>
      <c r="D110" s="71">
        <f>D99+D109</f>
        <v>0</v>
      </c>
      <c r="E110" s="128"/>
      <c r="F110" s="128"/>
      <c r="G110" s="128"/>
      <c r="H110" s="128"/>
      <c r="I110" s="128"/>
      <c r="J110" s="128"/>
      <c r="K110" s="128"/>
      <c r="L110" s="128"/>
    </row>
    <row r="111" spans="1:21" s="1" customFormat="1" ht="12.75" customHeight="1" x14ac:dyDescent="0.2">
      <c r="A111" s="65" t="s">
        <v>142</v>
      </c>
      <c r="B111" s="65"/>
      <c r="C111" s="65" t="s">
        <v>143</v>
      </c>
      <c r="D111" s="65" t="s">
        <v>113</v>
      </c>
      <c r="E111" s="159"/>
      <c r="F111" s="159"/>
      <c r="G111" s="159"/>
      <c r="H111" s="159"/>
      <c r="I111" s="159"/>
      <c r="J111" s="159"/>
      <c r="K111" s="159"/>
      <c r="L111" s="159"/>
    </row>
    <row r="112" spans="1:21" s="1" customFormat="1" ht="12.75" customHeight="1" x14ac:dyDescent="0.2">
      <c r="A112" s="68" t="s">
        <v>37</v>
      </c>
      <c r="B112" s="68" t="s">
        <v>144</v>
      </c>
      <c r="C112" s="78">
        <f>C34</f>
        <v>0</v>
      </c>
      <c r="D112" s="34"/>
      <c r="E112" s="155"/>
      <c r="F112" s="155"/>
      <c r="G112" s="155"/>
      <c r="H112" s="155"/>
      <c r="I112" s="155"/>
      <c r="J112" s="155"/>
      <c r="K112" s="155"/>
      <c r="L112" s="155"/>
    </row>
    <row r="113" spans="1:12" s="1" customFormat="1" ht="12.75" customHeight="1" x14ac:dyDescent="0.2">
      <c r="A113" s="68" t="s">
        <v>40</v>
      </c>
      <c r="B113" s="68" t="s">
        <v>145</v>
      </c>
      <c r="C113" s="78">
        <f>D43</f>
        <v>0</v>
      </c>
      <c r="D113" s="34"/>
      <c r="E113" s="155"/>
      <c r="F113" s="155"/>
      <c r="G113" s="155"/>
      <c r="H113" s="155"/>
      <c r="I113" s="155"/>
      <c r="J113" s="155"/>
      <c r="K113" s="155"/>
      <c r="L113" s="155"/>
    </row>
    <row r="114" spans="1:12" s="1" customFormat="1" ht="12.75" customHeight="1" x14ac:dyDescent="0.2">
      <c r="A114" s="68" t="s">
        <v>43</v>
      </c>
      <c r="B114" s="68" t="s">
        <v>146</v>
      </c>
      <c r="C114" s="78">
        <f>C48</f>
        <v>0</v>
      </c>
      <c r="D114" s="34"/>
      <c r="E114" s="155"/>
      <c r="F114" s="155"/>
      <c r="G114" s="155"/>
      <c r="H114" s="155"/>
      <c r="I114" s="155"/>
      <c r="J114" s="155"/>
      <c r="K114" s="155"/>
      <c r="L114" s="155"/>
    </row>
    <row r="115" spans="1:12" s="1" customFormat="1" ht="12.75" customHeight="1" x14ac:dyDescent="0.2">
      <c r="A115" s="68" t="s">
        <v>45</v>
      </c>
      <c r="B115" s="68" t="s">
        <v>147</v>
      </c>
      <c r="C115" s="78">
        <f>C95</f>
        <v>0</v>
      </c>
      <c r="D115" s="34"/>
      <c r="E115" s="155"/>
      <c r="F115" s="155"/>
      <c r="G115" s="155"/>
      <c r="H115" s="155"/>
      <c r="I115" s="155"/>
      <c r="J115" s="155"/>
      <c r="K115" s="155"/>
      <c r="L115" s="155"/>
    </row>
    <row r="116" spans="1:12" s="1" customFormat="1" ht="12.75" customHeight="1" x14ac:dyDescent="0.2">
      <c r="A116" s="68" t="s">
        <v>148</v>
      </c>
      <c r="B116" s="68"/>
      <c r="C116" s="78">
        <f>SUM(C112:C115)</f>
        <v>0</v>
      </c>
      <c r="D116" s="34"/>
      <c r="E116" s="155"/>
      <c r="F116" s="155"/>
      <c r="G116" s="155"/>
      <c r="H116" s="155"/>
      <c r="I116" s="155"/>
      <c r="J116" s="155"/>
      <c r="K116" s="155"/>
      <c r="L116" s="155"/>
    </row>
    <row r="117" spans="1:12" s="1" customFormat="1" ht="12.75" customHeight="1" x14ac:dyDescent="0.2">
      <c r="A117" s="68" t="s">
        <v>47</v>
      </c>
      <c r="B117" s="68" t="s">
        <v>149</v>
      </c>
      <c r="C117" s="78">
        <f>D110</f>
        <v>0</v>
      </c>
      <c r="D117" s="34"/>
      <c r="E117" s="155"/>
      <c r="F117" s="155"/>
      <c r="G117" s="155"/>
      <c r="H117" s="155"/>
      <c r="I117" s="155"/>
      <c r="J117" s="155"/>
      <c r="K117" s="155"/>
      <c r="L117" s="155"/>
    </row>
    <row r="118" spans="1:12" s="1" customFormat="1" ht="12.75" customHeight="1" x14ac:dyDescent="0.2">
      <c r="A118" s="38" t="s">
        <v>150</v>
      </c>
      <c r="B118" s="38"/>
      <c r="C118" s="71">
        <f>C116+C117</f>
        <v>0</v>
      </c>
      <c r="D118" s="160"/>
      <c r="E118" s="128"/>
      <c r="F118" s="128"/>
      <c r="G118" s="128"/>
      <c r="H118" s="128"/>
      <c r="I118" s="128"/>
      <c r="J118" s="128"/>
      <c r="K118" s="128"/>
      <c r="L118" s="128"/>
    </row>
    <row r="119" spans="1:12" s="1" customFormat="1" ht="12.75" customHeight="1" x14ac:dyDescent="0.2">
      <c r="A119" s="38" t="s">
        <v>151</v>
      </c>
      <c r="B119" s="38"/>
      <c r="C119" s="12"/>
      <c r="D119" s="161"/>
      <c r="E119" s="128" t="s">
        <v>359</v>
      </c>
      <c r="F119" s="128"/>
      <c r="G119" s="128"/>
      <c r="H119" s="128"/>
      <c r="I119" s="128"/>
      <c r="J119" s="128"/>
      <c r="K119" s="128"/>
      <c r="L119" s="128"/>
    </row>
    <row r="120" spans="1:12" s="1" customFormat="1" ht="12.75" customHeight="1" x14ac:dyDescent="0.2">
      <c r="A120" s="167" t="s">
        <v>352</v>
      </c>
      <c r="B120" s="132"/>
      <c r="C120" s="12"/>
      <c r="D120" s="162"/>
      <c r="E120" s="136" t="s">
        <v>351</v>
      </c>
      <c r="F120" s="137"/>
      <c r="G120" s="137"/>
      <c r="H120" s="137"/>
      <c r="I120" s="137"/>
      <c r="J120" s="137"/>
      <c r="K120" s="137"/>
      <c r="L120" s="138"/>
    </row>
    <row r="121" spans="1:12" s="1" customFormat="1" ht="12.75" customHeight="1" x14ac:dyDescent="0.2">
      <c r="A121" s="38" t="s">
        <v>353</v>
      </c>
      <c r="B121" s="38"/>
      <c r="C121" s="115">
        <f>C119*C120</f>
        <v>0</v>
      </c>
      <c r="D121" s="76">
        <f>C118*C121</f>
        <v>0</v>
      </c>
      <c r="E121" s="147"/>
      <c r="F121" s="147"/>
      <c r="G121" s="147"/>
      <c r="H121" s="147"/>
      <c r="I121" s="147"/>
      <c r="J121" s="147"/>
      <c r="K121" s="147"/>
      <c r="L121" s="147"/>
    </row>
    <row r="122" spans="1:12" s="1" customFormat="1" ht="54.75" customHeight="1" x14ac:dyDescent="0.2">
      <c r="A122" s="68" t="s">
        <v>152</v>
      </c>
      <c r="B122" s="68"/>
      <c r="C122" s="79" t="e">
        <f>C119/C34</f>
        <v>#DIV/0!</v>
      </c>
      <c r="D122" s="80" t="s">
        <v>153</v>
      </c>
      <c r="E122" s="165" t="s">
        <v>154</v>
      </c>
      <c r="F122" s="165"/>
      <c r="G122" s="165"/>
      <c r="H122" s="165"/>
      <c r="I122" s="165"/>
      <c r="J122" s="165"/>
      <c r="K122" s="165"/>
      <c r="L122" s="165"/>
    </row>
    <row r="123" spans="1:12" s="1" customFormat="1" ht="14.65" customHeight="1" x14ac:dyDescent="0.2">
      <c r="A123" s="166" t="s">
        <v>155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</row>
    <row r="124" spans="1:12" s="1" customFormat="1" ht="12.75" customHeight="1" x14ac:dyDescent="0.2">
      <c r="A124" s="163" t="s">
        <v>156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  <c r="L124" s="163"/>
    </row>
    <row r="125" spans="1:12" s="1" customFormat="1" ht="16.899999999999999" customHeight="1" x14ac:dyDescent="0.2">
      <c r="A125" s="163" t="s">
        <v>157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  <c r="L125" s="163"/>
    </row>
    <row r="126" spans="1:12" s="1" customFormat="1" ht="17.649999999999999" customHeight="1" x14ac:dyDescent="0.2">
      <c r="A126" s="163" t="s">
        <v>158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  <c r="L126" s="163"/>
    </row>
    <row r="127" spans="1:12" s="1" customFormat="1" ht="22.5" customHeight="1" x14ac:dyDescent="0.2">
      <c r="A127" s="163" t="s">
        <v>159</v>
      </c>
      <c r="B127" s="163"/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</row>
    <row r="128" spans="1:12" s="1" customFormat="1" ht="19.5" customHeight="1" x14ac:dyDescent="0.2">
      <c r="A128" s="164" t="s">
        <v>160</v>
      </c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</row>
  </sheetData>
  <mergeCells count="136">
    <mergeCell ref="A124:L124"/>
    <mergeCell ref="E118:L118"/>
    <mergeCell ref="A120:B120"/>
    <mergeCell ref="A125:L125"/>
    <mergeCell ref="A126:L126"/>
    <mergeCell ref="A127:L127"/>
    <mergeCell ref="A128:L128"/>
    <mergeCell ref="E117:L117"/>
    <mergeCell ref="E119:L119"/>
    <mergeCell ref="E120:L120"/>
    <mergeCell ref="E121:L121"/>
    <mergeCell ref="E122:L122"/>
    <mergeCell ref="D118:D120"/>
    <mergeCell ref="E109:L109"/>
    <mergeCell ref="E110:L110"/>
    <mergeCell ref="A123:L123"/>
    <mergeCell ref="E111:L111"/>
    <mergeCell ref="E112:L112"/>
    <mergeCell ref="E113:L113"/>
    <mergeCell ref="E114:L114"/>
    <mergeCell ref="E115:L115"/>
    <mergeCell ref="E116:L116"/>
    <mergeCell ref="E100:L100"/>
    <mergeCell ref="E101:L101"/>
    <mergeCell ref="E102:L102"/>
    <mergeCell ref="E103:L103"/>
    <mergeCell ref="E104:L104"/>
    <mergeCell ref="E105:L105"/>
    <mergeCell ref="E106:L106"/>
    <mergeCell ref="E107:L107"/>
    <mergeCell ref="E108:L108"/>
    <mergeCell ref="E91:L91"/>
    <mergeCell ref="E92:L92"/>
    <mergeCell ref="E93:L93"/>
    <mergeCell ref="E94:L94"/>
    <mergeCell ref="E95:L95"/>
    <mergeCell ref="E96:L96"/>
    <mergeCell ref="E97:L97"/>
    <mergeCell ref="E98:L98"/>
    <mergeCell ref="E99:L99"/>
    <mergeCell ref="E81:L81"/>
    <mergeCell ref="E82:L82"/>
    <mergeCell ref="E83:L83"/>
    <mergeCell ref="E84:L84"/>
    <mergeCell ref="E86:L86"/>
    <mergeCell ref="E87:L87"/>
    <mergeCell ref="E88:L88"/>
    <mergeCell ref="E89:L89"/>
    <mergeCell ref="E90:L90"/>
    <mergeCell ref="E72:L72"/>
    <mergeCell ref="E73:L73"/>
    <mergeCell ref="E74:L74"/>
    <mergeCell ref="E75:L75"/>
    <mergeCell ref="E76:L76"/>
    <mergeCell ref="E77:L77"/>
    <mergeCell ref="E78:L78"/>
    <mergeCell ref="E79:L79"/>
    <mergeCell ref="E80:L80"/>
    <mergeCell ref="E63:L63"/>
    <mergeCell ref="E64:L64"/>
    <mergeCell ref="E65:L65"/>
    <mergeCell ref="E66:L66"/>
    <mergeCell ref="E67:L67"/>
    <mergeCell ref="E68:L68"/>
    <mergeCell ref="E69:L69"/>
    <mergeCell ref="E70:L70"/>
    <mergeCell ref="E71:L71"/>
    <mergeCell ref="E54:L54"/>
    <mergeCell ref="E55:L55"/>
    <mergeCell ref="E56:L56"/>
    <mergeCell ref="E57:L57"/>
    <mergeCell ref="E58:L58"/>
    <mergeCell ref="E59:L59"/>
    <mergeCell ref="E60:L60"/>
    <mergeCell ref="E61:L61"/>
    <mergeCell ref="E62:L62"/>
    <mergeCell ref="E44:L44"/>
    <mergeCell ref="E45:L45"/>
    <mergeCell ref="E46:L46"/>
    <mergeCell ref="E47:L47"/>
    <mergeCell ref="E48:L49"/>
    <mergeCell ref="E50:L50"/>
    <mergeCell ref="E51:L51"/>
    <mergeCell ref="E52:L52"/>
    <mergeCell ref="E53:L53"/>
    <mergeCell ref="E35:L35"/>
    <mergeCell ref="E36:L36"/>
    <mergeCell ref="E37:L37"/>
    <mergeCell ref="E38:L38"/>
    <mergeCell ref="E39:L39"/>
    <mergeCell ref="E40:L40"/>
    <mergeCell ref="E41:L41"/>
    <mergeCell ref="E42:L42"/>
    <mergeCell ref="E43:L43"/>
    <mergeCell ref="E19:L19"/>
    <mergeCell ref="E20:L20"/>
    <mergeCell ref="B21:B24"/>
    <mergeCell ref="E21:L21"/>
    <mergeCell ref="E22:L22"/>
    <mergeCell ref="E23:L23"/>
    <mergeCell ref="E24:L24"/>
    <mergeCell ref="E25:L25"/>
    <mergeCell ref="E26:L26"/>
    <mergeCell ref="D26:D34"/>
    <mergeCell ref="E27:L27"/>
    <mergeCell ref="E28:L28"/>
    <mergeCell ref="E29:L29"/>
    <mergeCell ref="E30:L30"/>
    <mergeCell ref="E31:L31"/>
    <mergeCell ref="E32:L32"/>
    <mergeCell ref="E33:L33"/>
    <mergeCell ref="E34:L34"/>
    <mergeCell ref="E10:L10"/>
    <mergeCell ref="E11:L11"/>
    <mergeCell ref="E12:L12"/>
    <mergeCell ref="E13:L13"/>
    <mergeCell ref="A14:L14"/>
    <mergeCell ref="E15:L15"/>
    <mergeCell ref="E16:L16"/>
    <mergeCell ref="E17:L17"/>
    <mergeCell ref="E18:L18"/>
    <mergeCell ref="C10:D10"/>
    <mergeCell ref="C11:D11"/>
    <mergeCell ref="D12:D13"/>
    <mergeCell ref="A2:L2"/>
    <mergeCell ref="E4:L4"/>
    <mergeCell ref="E5:L5"/>
    <mergeCell ref="C6:D6"/>
    <mergeCell ref="E6:L6"/>
    <mergeCell ref="E7:L7"/>
    <mergeCell ref="E8:L8"/>
    <mergeCell ref="E9:L9"/>
    <mergeCell ref="A3:B3"/>
    <mergeCell ref="C3:D3"/>
    <mergeCell ref="E3:L3"/>
    <mergeCell ref="D4:D5"/>
  </mergeCells>
  <conditionalFormatting sqref="D19">
    <cfRule type="cellIs" dxfId="0" priority="1" stopIfTrue="1" operator="equal">
      <formula>"PIS / COFINS / ISS VARIÁVEIS - OBRIGATÓRIO INFORMAR"</formula>
    </cfRule>
  </conditionalFormatting>
  <dataValidations count="6">
    <dataValidation type="list" allowBlank="1" showErrorMessage="1" sqref="C18" xr:uid="{00000000-0002-0000-0200-000000000000}">
      <formula1>CEBAS</formula1>
      <formula2>0</formula2>
    </dataValidation>
    <dataValidation type="list" allowBlank="1" showErrorMessage="1" sqref="C17" xr:uid="{00000000-0002-0000-0200-000001000000}">
      <formula1>TIPO_SOC</formula1>
      <formula2>0</formula2>
    </dataValidation>
    <dataValidation type="list" allowBlank="1" showErrorMessage="1" sqref="C19" xr:uid="{00000000-0002-0000-0200-000002000000}">
      <formula1>Lucro</formula1>
      <formula2>0</formula2>
    </dataValidation>
    <dataValidation type="list" allowBlank="1" showErrorMessage="1" sqref="C7" xr:uid="{00000000-0002-0000-0200-000003000000}">
      <formula1>TURNOS</formula1>
      <formula2>0</formula2>
    </dataValidation>
    <dataValidation type="list" allowBlank="1" showErrorMessage="1" sqref="D24" xr:uid="{00000000-0002-0000-0200-000004000000}">
      <formula1>ANEXO_SIMPLES</formula1>
      <formula2>0</formula2>
    </dataValidation>
    <dataValidation type="list" allowBlank="1" showErrorMessage="1" sqref="C8" xr:uid="{00000000-0002-0000-0200-000005000000}">
      <formula1>ESCALA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showGridLines="0" topLeftCell="A4" zoomScale="73" zoomScaleNormal="73" workbookViewId="0">
      <selection activeCell="J22" sqref="J22"/>
    </sheetView>
  </sheetViews>
  <sheetFormatPr defaultRowHeight="12.75" x14ac:dyDescent="0.2"/>
  <cols>
    <col min="1" max="1" width="60.83203125" style="81" customWidth="1"/>
  </cols>
  <sheetData>
    <row r="1" spans="1:1" ht="26.25" customHeight="1" x14ac:dyDescent="0.2">
      <c r="A1" s="118" t="s">
        <v>161</v>
      </c>
    </row>
    <row r="2" spans="1:1" ht="27" customHeight="1" x14ac:dyDescent="0.2">
      <c r="A2" s="119" t="s">
        <v>162</v>
      </c>
    </row>
    <row r="3" spans="1:1" ht="18.75" x14ac:dyDescent="0.2">
      <c r="A3" s="119"/>
    </row>
    <row r="4" spans="1:1" ht="18.75" x14ac:dyDescent="0.2">
      <c r="A4" s="119"/>
    </row>
    <row r="5" spans="1:1" ht="18.75" x14ac:dyDescent="0.2">
      <c r="A5" s="119"/>
    </row>
    <row r="6" spans="1:1" ht="18.75" x14ac:dyDescent="0.2">
      <c r="A6" s="119"/>
    </row>
    <row r="7" spans="1:1" ht="18.75" x14ac:dyDescent="0.2">
      <c r="A7" s="119"/>
    </row>
  </sheetData>
  <sheetProtection selectLockedCells="1" selectUnlockedCells="1"/>
  <pageMargins left="0.51180555555555562" right="0.51180555555555562" top="0.78749999999999998" bottom="0.78749999999999998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zoomScale="73" zoomScaleNormal="73" workbookViewId="0">
      <selection activeCell="A18" sqref="A18"/>
    </sheetView>
  </sheetViews>
  <sheetFormatPr defaultRowHeight="12.75" x14ac:dyDescent="0.2"/>
  <sheetData>
    <row r="1" spans="1:1" x14ac:dyDescent="0.2">
      <c r="A1" s="82" t="s">
        <v>163</v>
      </c>
    </row>
    <row r="2" spans="1:1" x14ac:dyDescent="0.2">
      <c r="A2" s="82" t="s">
        <v>14</v>
      </c>
    </row>
    <row r="3" spans="1:1" x14ac:dyDescent="0.2">
      <c r="A3" s="82" t="s">
        <v>164</v>
      </c>
    </row>
    <row r="4" spans="1:1" x14ac:dyDescent="0.2">
      <c r="A4" s="82" t="s">
        <v>165</v>
      </c>
    </row>
    <row r="5" spans="1:1" x14ac:dyDescent="0.2">
      <c r="A5" s="82" t="s">
        <v>166</v>
      </c>
    </row>
    <row r="6" spans="1:1" x14ac:dyDescent="0.2">
      <c r="A6" s="82" t="s">
        <v>167</v>
      </c>
    </row>
    <row r="7" spans="1:1" x14ac:dyDescent="0.2">
      <c r="A7" s="83" t="s">
        <v>168</v>
      </c>
    </row>
    <row r="8" spans="1:1" x14ac:dyDescent="0.2">
      <c r="A8" s="82" t="s">
        <v>169</v>
      </c>
    </row>
    <row r="9" spans="1:1" x14ac:dyDescent="0.2">
      <c r="A9" s="83" t="s">
        <v>170</v>
      </c>
    </row>
    <row r="15" spans="1:1" x14ac:dyDescent="0.2">
      <c r="A15" s="84" t="s">
        <v>12</v>
      </c>
    </row>
    <row r="16" spans="1:1" x14ac:dyDescent="0.2">
      <c r="A16" s="84" t="s">
        <v>171</v>
      </c>
    </row>
    <row r="17" spans="1:1" x14ac:dyDescent="0.2">
      <c r="A17" s="84" t="s">
        <v>172</v>
      </c>
    </row>
  </sheetData>
  <sheetProtection selectLockedCells="1" selectUnlockedCells="1"/>
  <pageMargins left="0.51180555555555562" right="0.51180555555555562" top="0.78749999999999998" bottom="0.78749999999999998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64"/>
  <sheetViews>
    <sheetView zoomScale="73" zoomScaleNormal="73" workbookViewId="0">
      <selection activeCell="N49" sqref="N49"/>
    </sheetView>
  </sheetViews>
  <sheetFormatPr defaultRowHeight="12.75" x14ac:dyDescent="0.2"/>
  <cols>
    <col min="1" max="1" width="3" style="85" customWidth="1"/>
    <col min="2" max="2" width="2.1640625" style="85" customWidth="1"/>
    <col min="3" max="3" width="1.1640625" style="85" customWidth="1"/>
    <col min="4" max="4" width="2.1640625" style="85" customWidth="1"/>
    <col min="5" max="5" width="3.33203125" style="85" customWidth="1"/>
    <col min="6" max="6" width="34.83203125" style="85" customWidth="1"/>
    <col min="7" max="7" width="1.1640625" style="85" customWidth="1"/>
    <col min="8" max="8" width="3.33203125" style="85" customWidth="1"/>
    <col min="9" max="9" width="8" style="85" customWidth="1"/>
    <col min="10" max="10" width="3.33203125" style="85" customWidth="1"/>
    <col min="11" max="11" width="2.1640625" style="85" customWidth="1"/>
    <col min="12" max="12" width="1.1640625" style="85" customWidth="1"/>
    <col min="13" max="13" width="5.83203125" style="85" customWidth="1"/>
    <col min="14" max="14" width="1.1640625" style="85" customWidth="1"/>
    <col min="15" max="15" width="9" style="85" customWidth="1"/>
    <col min="16" max="16" width="1.1640625" style="85" customWidth="1"/>
    <col min="17" max="17" width="2.1640625" style="85" customWidth="1"/>
    <col min="18" max="19" width="5.83203125" style="85" customWidth="1"/>
    <col min="20" max="20" width="2.1640625" style="85" customWidth="1"/>
    <col min="21" max="21" width="1.1640625" style="85" customWidth="1"/>
    <col min="22" max="22" width="3.33203125" style="85" customWidth="1"/>
    <col min="23" max="25" width="2.1640625" style="85" customWidth="1"/>
    <col min="26" max="26" width="16.5" style="85" customWidth="1"/>
    <col min="27" max="27" width="11.5" style="85" customWidth="1"/>
    <col min="28" max="16384" width="9.33203125" style="85"/>
  </cols>
  <sheetData>
    <row r="1" spans="1:31" ht="12.95" customHeight="1" x14ac:dyDescent="0.2">
      <c r="A1" s="86"/>
    </row>
    <row r="2" spans="1:31" ht="18" customHeight="1" x14ac:dyDescent="0.2">
      <c r="A2" s="187" t="s">
        <v>173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</row>
    <row r="3" spans="1:31" ht="20.100000000000001" customHeight="1" x14ac:dyDescent="0.2">
      <c r="A3" s="188" t="s">
        <v>174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31" ht="15" customHeight="1" x14ac:dyDescent="0.2">
      <c r="A4" s="189">
        <v>1</v>
      </c>
      <c r="B4" s="189"/>
      <c r="C4" s="189"/>
      <c r="D4" s="190" t="s">
        <v>175</v>
      </c>
      <c r="E4" s="190"/>
      <c r="F4" s="190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spans="1:31" ht="20.100000000000001" customHeight="1" x14ac:dyDescent="0.2">
      <c r="A5" s="192">
        <v>2</v>
      </c>
      <c r="B5" s="192"/>
      <c r="C5" s="192"/>
      <c r="D5" s="193" t="s">
        <v>15</v>
      </c>
      <c r="E5" s="193"/>
      <c r="F5" s="193"/>
      <c r="G5" s="194"/>
      <c r="H5" s="194"/>
      <c r="I5" s="194"/>
      <c r="J5" s="194"/>
      <c r="K5" s="194"/>
      <c r="L5" s="194"/>
      <c r="M5" s="194"/>
      <c r="N5" s="194"/>
      <c r="O5" s="194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</row>
    <row r="6" spans="1:31" ht="24" customHeight="1" x14ac:dyDescent="0.2">
      <c r="A6" s="196">
        <v>3</v>
      </c>
      <c r="B6" s="196"/>
      <c r="C6" s="196"/>
      <c r="D6" s="197" t="s">
        <v>176</v>
      </c>
      <c r="E6" s="197"/>
      <c r="F6" s="197"/>
      <c r="G6" s="198"/>
      <c r="H6" s="198"/>
      <c r="I6" s="198"/>
      <c r="J6" s="198"/>
      <c r="K6" s="198"/>
      <c r="L6" s="198"/>
      <c r="M6" s="198"/>
      <c r="N6" s="198"/>
      <c r="O6" s="198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</row>
    <row r="7" spans="1:31" ht="15.95" customHeight="1" x14ac:dyDescent="0.2">
      <c r="A7" s="200">
        <v>4</v>
      </c>
      <c r="B7" s="200"/>
      <c r="C7" s="200"/>
      <c r="D7" s="201" t="s">
        <v>177</v>
      </c>
      <c r="E7" s="201"/>
      <c r="F7" s="201"/>
      <c r="G7" s="202"/>
      <c r="H7" s="202"/>
      <c r="I7" s="202"/>
      <c r="J7" s="202"/>
      <c r="K7" s="202"/>
      <c r="L7" s="202"/>
      <c r="M7" s="202"/>
      <c r="N7" s="202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</row>
    <row r="8" spans="1:31" ht="18" customHeight="1" x14ac:dyDescent="0.2">
      <c r="A8" s="203" t="s">
        <v>34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</row>
    <row r="9" spans="1:31" ht="15" customHeight="1" x14ac:dyDescent="0.2">
      <c r="A9" s="204" t="s">
        <v>178</v>
      </c>
      <c r="B9" s="204"/>
      <c r="C9" s="204"/>
      <c r="D9" s="204"/>
      <c r="E9" s="204"/>
      <c r="F9" s="204"/>
      <c r="G9" s="205" t="s">
        <v>35</v>
      </c>
      <c r="H9" s="205"/>
      <c r="I9" s="205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</row>
    <row r="10" spans="1:31" ht="24.95" customHeight="1" x14ac:dyDescent="0.2">
      <c r="A10" s="206" t="s">
        <v>37</v>
      </c>
      <c r="B10" s="206"/>
      <c r="C10" s="206"/>
      <c r="D10" s="207" t="s">
        <v>38</v>
      </c>
      <c r="E10" s="207"/>
      <c r="F10" s="207"/>
      <c r="G10" s="208"/>
      <c r="H10" s="208"/>
      <c r="I10" s="208"/>
      <c r="J10" s="209" t="s">
        <v>179</v>
      </c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</row>
    <row r="11" spans="1:31" ht="11.1" customHeight="1" x14ac:dyDescent="0.2">
      <c r="A11" s="204" t="s">
        <v>40</v>
      </c>
      <c r="B11" s="204"/>
      <c r="C11" s="204"/>
      <c r="D11" s="201" t="s">
        <v>41</v>
      </c>
      <c r="E11" s="201"/>
      <c r="F11" s="201"/>
      <c r="G11" s="210"/>
      <c r="H11" s="210"/>
      <c r="I11" s="210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</row>
    <row r="12" spans="1:31" ht="11.1" customHeight="1" x14ac:dyDescent="0.2">
      <c r="A12" s="211" t="s">
        <v>180</v>
      </c>
      <c r="B12" s="211"/>
      <c r="C12" s="211"/>
      <c r="D12" s="193" t="s">
        <v>44</v>
      </c>
      <c r="E12" s="193"/>
      <c r="F12" s="193"/>
      <c r="G12" s="212"/>
      <c r="H12" s="212"/>
      <c r="I12" s="212"/>
      <c r="J12" s="213" t="s">
        <v>181</v>
      </c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31" ht="11.1" customHeight="1" x14ac:dyDescent="0.2">
      <c r="A13" s="214" t="s">
        <v>45</v>
      </c>
      <c r="B13" s="214"/>
      <c r="C13" s="214"/>
      <c r="D13" s="215" t="s">
        <v>182</v>
      </c>
      <c r="E13" s="215"/>
      <c r="F13" s="215"/>
      <c r="G13" s="216"/>
      <c r="H13" s="216"/>
      <c r="I13" s="216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</row>
    <row r="14" spans="1:31" ht="11.1" customHeight="1" x14ac:dyDescent="0.2">
      <c r="A14" s="214" t="s">
        <v>47</v>
      </c>
      <c r="B14" s="214"/>
      <c r="C14" s="214"/>
      <c r="D14" s="215" t="s">
        <v>48</v>
      </c>
      <c r="E14" s="215"/>
      <c r="F14" s="215"/>
      <c r="G14" s="216"/>
      <c r="H14" s="216"/>
      <c r="I14" s="216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E14" s="87"/>
    </row>
    <row r="15" spans="1:31" ht="11.1" customHeight="1" x14ac:dyDescent="0.2">
      <c r="A15" s="217" t="s">
        <v>50</v>
      </c>
      <c r="B15" s="217"/>
      <c r="C15" s="217"/>
      <c r="D15" s="218" t="s">
        <v>51</v>
      </c>
      <c r="E15" s="218"/>
      <c r="F15" s="218"/>
      <c r="G15" s="219"/>
      <c r="H15" s="219"/>
      <c r="I15" s="219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88"/>
    </row>
    <row r="16" spans="1:31" ht="11.1" customHeight="1" x14ac:dyDescent="0.2">
      <c r="A16" s="204" t="s">
        <v>52</v>
      </c>
      <c r="B16" s="204"/>
      <c r="C16" s="204"/>
      <c r="D16" s="201" t="s">
        <v>53</v>
      </c>
      <c r="E16" s="201"/>
      <c r="F16" s="201"/>
      <c r="G16" s="210"/>
      <c r="H16" s="210"/>
      <c r="I16" s="210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</row>
    <row r="17" spans="1:26" ht="11.1" customHeight="1" x14ac:dyDescent="0.2">
      <c r="A17" s="204" t="s">
        <v>54</v>
      </c>
      <c r="B17" s="204"/>
      <c r="C17" s="204"/>
      <c r="D17" s="201" t="s">
        <v>55</v>
      </c>
      <c r="E17" s="201"/>
      <c r="F17" s="201"/>
      <c r="G17" s="210"/>
      <c r="H17" s="210"/>
      <c r="I17" s="210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</row>
    <row r="18" spans="1:26" ht="15" customHeight="1" x14ac:dyDescent="0.2">
      <c r="A18" s="221"/>
      <c r="B18" s="221"/>
      <c r="C18" s="221"/>
      <c r="D18" s="222" t="s">
        <v>56</v>
      </c>
      <c r="E18" s="222"/>
      <c r="F18" s="222"/>
      <c r="G18" s="223"/>
      <c r="H18" s="223"/>
      <c r="I18" s="223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</row>
    <row r="19" spans="1:26" ht="11.1" customHeight="1" x14ac:dyDescent="0.2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</row>
    <row r="20" spans="1:26" ht="15" customHeight="1" x14ac:dyDescent="0.2">
      <c r="A20" s="225" t="s">
        <v>183</v>
      </c>
      <c r="B20" s="225"/>
      <c r="C20" s="225"/>
      <c r="D20" s="225"/>
      <c r="E20" s="225"/>
      <c r="F20" s="225"/>
      <c r="G20" s="225"/>
      <c r="H20" s="225"/>
      <c r="I20" s="225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</row>
    <row r="21" spans="1:26" ht="11.1" customHeight="1" x14ac:dyDescent="0.2">
      <c r="A21" s="227">
        <v>2</v>
      </c>
      <c r="B21" s="227"/>
      <c r="C21" s="227"/>
      <c r="D21" s="228" t="s">
        <v>184</v>
      </c>
      <c r="E21" s="228"/>
      <c r="F21" s="228"/>
      <c r="G21" s="229" t="s">
        <v>35</v>
      </c>
      <c r="H21" s="229"/>
      <c r="I21" s="22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</row>
    <row r="22" spans="1:26" ht="23.1" customHeight="1" x14ac:dyDescent="0.2">
      <c r="A22" s="204" t="s">
        <v>37</v>
      </c>
      <c r="B22" s="204"/>
      <c r="C22" s="204"/>
      <c r="D22" s="201" t="s">
        <v>185</v>
      </c>
      <c r="E22" s="201"/>
      <c r="F22" s="201"/>
      <c r="G22" s="230"/>
      <c r="H22" s="230"/>
      <c r="I22" s="230"/>
      <c r="J22" s="231" t="s">
        <v>186</v>
      </c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60" customHeight="1" x14ac:dyDescent="0.2">
      <c r="A23" s="232" t="s">
        <v>61</v>
      </c>
      <c r="B23" s="232"/>
      <c r="C23" s="232"/>
      <c r="D23" s="207" t="s">
        <v>187</v>
      </c>
      <c r="E23" s="207"/>
      <c r="F23" s="207"/>
      <c r="G23" s="230"/>
      <c r="H23" s="230"/>
      <c r="I23" s="230"/>
      <c r="J23" s="233" t="s">
        <v>188</v>
      </c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</row>
    <row r="24" spans="1:26" ht="23.1" customHeight="1" x14ac:dyDescent="0.2">
      <c r="A24" s="234" t="s">
        <v>40</v>
      </c>
      <c r="B24" s="234"/>
      <c r="C24" s="234"/>
      <c r="D24" s="193" t="s">
        <v>189</v>
      </c>
      <c r="E24" s="193"/>
      <c r="F24" s="193"/>
      <c r="G24" s="235"/>
      <c r="H24" s="235"/>
      <c r="I24" s="235"/>
      <c r="J24" s="236" t="s">
        <v>190</v>
      </c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</row>
    <row r="25" spans="1:26" ht="11.1" customHeight="1" x14ac:dyDescent="0.2">
      <c r="A25" s="214" t="s">
        <v>64</v>
      </c>
      <c r="B25" s="214"/>
      <c r="C25" s="214"/>
      <c r="D25" s="215" t="s">
        <v>62</v>
      </c>
      <c r="E25" s="215"/>
      <c r="F25" s="215"/>
      <c r="G25" s="230"/>
      <c r="H25" s="230"/>
      <c r="I25" s="230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</row>
    <row r="26" spans="1:26" ht="23.1" customHeight="1" x14ac:dyDescent="0.2">
      <c r="A26" s="238" t="s">
        <v>180</v>
      </c>
      <c r="B26" s="238"/>
      <c r="C26" s="238"/>
      <c r="D26" s="215" t="s">
        <v>191</v>
      </c>
      <c r="E26" s="215"/>
      <c r="F26" s="215"/>
      <c r="G26" s="230"/>
      <c r="H26" s="230"/>
      <c r="I26" s="230"/>
      <c r="J26" s="239" t="s">
        <v>192</v>
      </c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</row>
    <row r="27" spans="1:26" ht="12.95" customHeight="1" x14ac:dyDescent="0.2">
      <c r="A27" s="214" t="s">
        <v>67</v>
      </c>
      <c r="B27" s="214"/>
      <c r="C27" s="214"/>
      <c r="D27" s="215" t="s">
        <v>62</v>
      </c>
      <c r="E27" s="215"/>
      <c r="F27" s="215"/>
      <c r="G27" s="240"/>
      <c r="H27" s="240"/>
      <c r="I27" s="240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</row>
    <row r="28" spans="1:26" ht="21.95" customHeight="1" x14ac:dyDescent="0.2">
      <c r="A28" s="214" t="s">
        <v>45</v>
      </c>
      <c r="B28" s="214"/>
      <c r="C28" s="214"/>
      <c r="D28" s="215" t="s">
        <v>193</v>
      </c>
      <c r="E28" s="215"/>
      <c r="F28" s="215"/>
      <c r="G28" s="230"/>
      <c r="H28" s="230"/>
      <c r="I28" s="230"/>
      <c r="J28" s="213" t="s">
        <v>194</v>
      </c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5" customHeight="1" x14ac:dyDescent="0.2">
      <c r="A29" s="241"/>
      <c r="B29" s="241"/>
      <c r="C29" s="241"/>
      <c r="D29" s="242" t="s">
        <v>70</v>
      </c>
      <c r="E29" s="242"/>
      <c r="F29" s="242"/>
      <c r="G29" s="243"/>
      <c r="H29" s="243"/>
      <c r="I29" s="243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</row>
    <row r="30" spans="1:26" ht="23.1" customHeight="1" x14ac:dyDescent="0.2">
      <c r="A30" s="244" t="s">
        <v>195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</row>
    <row r="31" spans="1:26" ht="11.1" customHeight="1" x14ac:dyDescent="0.2">
      <c r="A31" s="245" t="s">
        <v>196</v>
      </c>
      <c r="B31" s="245"/>
      <c r="C31" s="245"/>
      <c r="D31" s="245"/>
      <c r="E31" s="245"/>
      <c r="F31" s="245"/>
      <c r="G31" s="245"/>
      <c r="H31" s="245"/>
      <c r="I31" s="245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</row>
    <row r="32" spans="1:26" ht="11.1" customHeight="1" x14ac:dyDescent="0.2">
      <c r="A32" s="246" t="s">
        <v>197</v>
      </c>
      <c r="B32" s="246"/>
      <c r="C32" s="246"/>
      <c r="D32" s="246"/>
      <c r="E32" s="246"/>
      <c r="F32" s="246"/>
      <c r="G32" s="247" t="s">
        <v>35</v>
      </c>
      <c r="H32" s="247"/>
      <c r="I32" s="247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</row>
    <row r="33" spans="1:26" ht="21" customHeight="1" x14ac:dyDescent="0.2">
      <c r="A33" s="204" t="s">
        <v>37</v>
      </c>
      <c r="B33" s="204"/>
      <c r="C33" s="204"/>
      <c r="D33" s="201" t="s">
        <v>198</v>
      </c>
      <c r="E33" s="201"/>
      <c r="F33" s="201"/>
      <c r="G33" s="230"/>
      <c r="H33" s="230"/>
      <c r="I33" s="230"/>
      <c r="J33" s="213" t="s">
        <v>199</v>
      </c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2.95" customHeight="1" x14ac:dyDescent="0.2">
      <c r="A34" s="248" t="s">
        <v>61</v>
      </c>
      <c r="B34" s="248"/>
      <c r="C34" s="248"/>
      <c r="D34" s="193" t="s">
        <v>62</v>
      </c>
      <c r="E34" s="193"/>
      <c r="F34" s="193"/>
      <c r="G34" s="240"/>
      <c r="H34" s="240"/>
      <c r="I34" s="240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</row>
    <row r="35" spans="1:26" ht="11.1" customHeight="1" x14ac:dyDescent="0.2">
      <c r="A35" s="214" t="s">
        <v>40</v>
      </c>
      <c r="B35" s="214"/>
      <c r="C35" s="214"/>
      <c r="D35" s="215" t="s">
        <v>55</v>
      </c>
      <c r="E35" s="215"/>
      <c r="F35" s="215"/>
      <c r="G35" s="249"/>
      <c r="H35" s="249"/>
      <c r="I35" s="24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</row>
    <row r="36" spans="1:26" ht="12.95" customHeight="1" x14ac:dyDescent="0.2">
      <c r="A36" s="250"/>
      <c r="B36" s="250"/>
      <c r="C36" s="250"/>
      <c r="D36" s="251" t="s">
        <v>76</v>
      </c>
      <c r="E36" s="251"/>
      <c r="F36" s="251"/>
      <c r="G36" s="252"/>
      <c r="H36" s="252"/>
      <c r="I36" s="252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</row>
    <row r="37" spans="1:26" ht="21.95" customHeight="1" x14ac:dyDescent="0.2">
      <c r="A37" s="253" t="s">
        <v>200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</row>
    <row r="38" spans="1:26" ht="9.9499999999999993" customHeight="1" x14ac:dyDescent="0.2">
      <c r="A38" s="90" t="s">
        <v>201</v>
      </c>
    </row>
    <row r="39" spans="1:26" ht="8.1" customHeight="1" x14ac:dyDescent="0.2">
      <c r="A39" s="91" t="s">
        <v>202</v>
      </c>
    </row>
    <row r="40" spans="1:26" ht="15" customHeight="1" x14ac:dyDescent="0.2">
      <c r="A40" s="92" t="s">
        <v>203</v>
      </c>
    </row>
    <row r="41" spans="1:26" ht="11.1" customHeight="1" x14ac:dyDescent="0.2">
      <c r="A41" s="254" t="s">
        <v>204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</row>
    <row r="42" spans="1:26" ht="11.1" customHeight="1" x14ac:dyDescent="0.2">
      <c r="A42" s="255" t="s">
        <v>205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</row>
    <row r="43" spans="1:26" ht="11.1" customHeight="1" x14ac:dyDescent="0.2">
      <c r="A43" s="256" t="s">
        <v>114</v>
      </c>
      <c r="B43" s="256"/>
      <c r="C43" s="256"/>
      <c r="D43" s="257" t="s">
        <v>117</v>
      </c>
      <c r="E43" s="257"/>
      <c r="F43" s="257"/>
      <c r="G43" s="257"/>
      <c r="H43" s="258" t="s">
        <v>80</v>
      </c>
      <c r="I43" s="258"/>
      <c r="J43" s="205" t="s">
        <v>206</v>
      </c>
      <c r="K43" s="205"/>
      <c r="L43" s="205"/>
      <c r="M43" s="205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</row>
    <row r="44" spans="1:26" ht="24" customHeight="1" x14ac:dyDescent="0.2">
      <c r="A44" s="248" t="s">
        <v>37</v>
      </c>
      <c r="B44" s="248"/>
      <c r="C44" s="248"/>
      <c r="D44" s="259" t="s">
        <v>82</v>
      </c>
      <c r="E44" s="259"/>
      <c r="F44" s="259"/>
      <c r="G44" s="259"/>
      <c r="H44" s="260">
        <v>0.2</v>
      </c>
      <c r="I44" s="260"/>
      <c r="J44" s="230"/>
      <c r="K44" s="230"/>
      <c r="L44" s="230"/>
      <c r="M44" s="230"/>
      <c r="N44" s="261" t="s">
        <v>207</v>
      </c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26" ht="24.95" customHeight="1" x14ac:dyDescent="0.2">
      <c r="A45" s="217" t="s">
        <v>40</v>
      </c>
      <c r="B45" s="217"/>
      <c r="C45" s="217"/>
      <c r="D45" s="262" t="s">
        <v>208</v>
      </c>
      <c r="E45" s="262"/>
      <c r="F45" s="262"/>
      <c r="G45" s="262"/>
      <c r="H45" s="260">
        <v>1.4999999999999999E-2</v>
      </c>
      <c r="I45" s="260"/>
      <c r="J45" s="230"/>
      <c r="K45" s="230"/>
      <c r="L45" s="230"/>
      <c r="M45" s="230"/>
      <c r="N45" s="263" t="s">
        <v>209</v>
      </c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4" t="s">
        <v>210</v>
      </c>
      <c r="Z45" s="264"/>
    </row>
    <row r="46" spans="1:26" ht="15" customHeight="1" x14ac:dyDescent="0.2">
      <c r="A46" s="265" t="s">
        <v>180</v>
      </c>
      <c r="B46" s="265"/>
      <c r="C46" s="265"/>
      <c r="D46" s="266" t="s">
        <v>211</v>
      </c>
      <c r="E46" s="266"/>
      <c r="F46" s="266"/>
      <c r="G46" s="266"/>
      <c r="H46" s="260">
        <v>0.01</v>
      </c>
      <c r="I46" s="260"/>
      <c r="J46" s="230"/>
      <c r="K46" s="230"/>
      <c r="L46" s="230"/>
      <c r="M46" s="230"/>
      <c r="N46" s="267" t="s">
        <v>212</v>
      </c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4"/>
      <c r="Z46" s="264"/>
    </row>
    <row r="47" spans="1:26" ht="27.95" customHeight="1" x14ac:dyDescent="0.2">
      <c r="A47" s="268" t="s">
        <v>45</v>
      </c>
      <c r="B47" s="268"/>
      <c r="C47" s="268"/>
      <c r="D47" s="269" t="s">
        <v>85</v>
      </c>
      <c r="E47" s="269"/>
      <c r="F47" s="269"/>
      <c r="G47" s="269"/>
      <c r="H47" s="260">
        <v>2E-3</v>
      </c>
      <c r="I47" s="260"/>
      <c r="J47" s="230"/>
      <c r="K47" s="230"/>
      <c r="L47" s="230"/>
      <c r="M47" s="230"/>
      <c r="N47" s="259" t="s">
        <v>213</v>
      </c>
      <c r="O47" s="259"/>
      <c r="P47" s="259"/>
      <c r="Q47" s="259"/>
      <c r="R47" s="259"/>
      <c r="S47" s="259"/>
      <c r="T47" s="259"/>
      <c r="U47" s="259"/>
      <c r="V47" s="259"/>
      <c r="W47" s="259"/>
      <c r="X47" s="259"/>
      <c r="Y47" s="264"/>
      <c r="Z47" s="264"/>
    </row>
    <row r="48" spans="1:26" ht="60" customHeight="1" x14ac:dyDescent="0.2">
      <c r="A48" s="270" t="s">
        <v>47</v>
      </c>
      <c r="B48" s="270"/>
      <c r="C48" s="270"/>
      <c r="D48" s="271" t="s">
        <v>86</v>
      </c>
      <c r="E48" s="271"/>
      <c r="F48" s="271"/>
      <c r="G48" s="271"/>
      <c r="H48" s="260">
        <v>2.5000000000000001E-2</v>
      </c>
      <c r="I48" s="260"/>
      <c r="J48" s="230"/>
      <c r="K48" s="230"/>
      <c r="L48" s="230"/>
      <c r="M48" s="230"/>
      <c r="N48" s="272" t="s">
        <v>214</v>
      </c>
      <c r="O48" s="272"/>
      <c r="P48" s="272"/>
      <c r="Q48" s="272"/>
      <c r="R48" s="272"/>
      <c r="S48" s="272"/>
      <c r="T48" s="272"/>
      <c r="U48" s="272"/>
      <c r="V48" s="272"/>
      <c r="W48" s="272"/>
      <c r="X48" s="272"/>
      <c r="Y48" s="264"/>
      <c r="Z48" s="264"/>
    </row>
    <row r="49" spans="1:26" ht="69.95" customHeight="1" x14ac:dyDescent="0.2">
      <c r="A49" s="206" t="s">
        <v>50</v>
      </c>
      <c r="B49" s="206"/>
      <c r="C49" s="206"/>
      <c r="D49" s="273" t="s">
        <v>87</v>
      </c>
      <c r="E49" s="273"/>
      <c r="F49" s="273"/>
      <c r="G49" s="273"/>
      <c r="H49" s="260">
        <v>0.08</v>
      </c>
      <c r="I49" s="260"/>
      <c r="J49" s="230"/>
      <c r="K49" s="230"/>
      <c r="L49" s="230"/>
      <c r="M49" s="230"/>
      <c r="N49" s="274" t="s">
        <v>215</v>
      </c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</row>
    <row r="50" spans="1:26" ht="105" customHeight="1" x14ac:dyDescent="0.2">
      <c r="A50" s="275" t="s">
        <v>52</v>
      </c>
      <c r="B50" s="275"/>
      <c r="C50" s="275"/>
      <c r="D50" s="273" t="s">
        <v>216</v>
      </c>
      <c r="E50" s="273"/>
      <c r="F50" s="273"/>
      <c r="G50" s="273"/>
      <c r="H50" s="260">
        <v>4.8000000000000001E-2</v>
      </c>
      <c r="I50" s="260"/>
      <c r="J50" s="230"/>
      <c r="K50" s="230"/>
      <c r="L50" s="230"/>
      <c r="M50" s="230"/>
      <c r="N50" s="233" t="s">
        <v>217</v>
      </c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</row>
    <row r="51" spans="1:26" ht="39.950000000000003" customHeight="1" x14ac:dyDescent="0.2">
      <c r="A51" s="276" t="s">
        <v>54</v>
      </c>
      <c r="B51" s="276"/>
      <c r="C51" s="276"/>
      <c r="D51" s="277" t="s">
        <v>218</v>
      </c>
      <c r="E51" s="277"/>
      <c r="F51" s="277"/>
      <c r="G51" s="277"/>
      <c r="H51" s="260">
        <v>6.0000000000000001E-3</v>
      </c>
      <c r="I51" s="260"/>
      <c r="J51" s="230"/>
      <c r="K51" s="230"/>
      <c r="L51" s="230"/>
      <c r="M51" s="230"/>
      <c r="N51" s="278" t="s">
        <v>219</v>
      </c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9" t="s">
        <v>210</v>
      </c>
      <c r="Z51" s="279"/>
    </row>
    <row r="52" spans="1:26" ht="12.95" customHeight="1" x14ac:dyDescent="0.2">
      <c r="A52" s="280" t="s">
        <v>220</v>
      </c>
      <c r="B52" s="280"/>
      <c r="C52" s="280"/>
      <c r="D52" s="280"/>
      <c r="E52" s="280"/>
      <c r="F52" s="280"/>
      <c r="G52" s="280"/>
      <c r="H52" s="260">
        <f>SUM(H44:I51)</f>
        <v>0.38600000000000007</v>
      </c>
      <c r="I52" s="260"/>
      <c r="J52" s="252">
        <f>SUM(J44:M51)</f>
        <v>0</v>
      </c>
      <c r="K52" s="252"/>
      <c r="L52" s="252"/>
      <c r="M52" s="252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</row>
    <row r="53" spans="1:26" ht="9.9499999999999993" customHeight="1" x14ac:dyDescent="0.2">
      <c r="A53" s="281" t="s">
        <v>221</v>
      </c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</row>
    <row r="54" spans="1:26" ht="11.1" customHeight="1" x14ac:dyDescent="0.2">
      <c r="A54" s="281" t="s">
        <v>222</v>
      </c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</row>
    <row r="55" spans="1:26" ht="11.1" customHeight="1" x14ac:dyDescent="0.2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5"/>
    </row>
    <row r="56" spans="1:26" ht="11.1" customHeight="1" x14ac:dyDescent="0.2">
      <c r="A56" s="255" t="s">
        <v>90</v>
      </c>
      <c r="B56" s="255"/>
      <c r="C56" s="255"/>
      <c r="D56" s="255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</row>
    <row r="57" spans="1:26" ht="11.1" customHeight="1" x14ac:dyDescent="0.2">
      <c r="A57" s="256" t="s">
        <v>116</v>
      </c>
      <c r="B57" s="256"/>
      <c r="C57" s="256"/>
      <c r="D57" s="282" t="s">
        <v>223</v>
      </c>
      <c r="E57" s="282"/>
      <c r="F57" s="282"/>
      <c r="G57" s="282"/>
      <c r="H57" s="282" t="s">
        <v>35</v>
      </c>
      <c r="I57" s="282"/>
      <c r="J57" s="283"/>
      <c r="K57" s="283"/>
      <c r="L57" s="283"/>
      <c r="M57" s="283"/>
      <c r="N57" s="284"/>
      <c r="O57" s="284"/>
      <c r="P57" s="285"/>
      <c r="Q57" s="285"/>
      <c r="R57" s="285"/>
      <c r="S57" s="286"/>
      <c r="T57" s="286"/>
      <c r="U57" s="286"/>
      <c r="V57" s="287"/>
      <c r="W57" s="287"/>
      <c r="X57" s="287"/>
      <c r="Y57" s="288"/>
      <c r="Z57" s="288"/>
    </row>
    <row r="58" spans="1:26" ht="38.1" customHeight="1" x14ac:dyDescent="0.2">
      <c r="A58" s="289" t="s">
        <v>37</v>
      </c>
      <c r="B58" s="289"/>
      <c r="C58" s="289"/>
      <c r="D58" s="273" t="s">
        <v>224</v>
      </c>
      <c r="E58" s="273"/>
      <c r="F58" s="273"/>
      <c r="G58" s="273"/>
      <c r="H58" s="290"/>
      <c r="I58" s="290"/>
      <c r="J58" s="274" t="s">
        <v>225</v>
      </c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</row>
    <row r="59" spans="1:26" ht="69.95" customHeight="1" x14ac:dyDescent="0.2">
      <c r="A59" s="275" t="s">
        <v>40</v>
      </c>
      <c r="B59" s="275"/>
      <c r="C59" s="275"/>
      <c r="D59" s="291" t="s">
        <v>226</v>
      </c>
      <c r="E59" s="291"/>
      <c r="F59" s="291"/>
      <c r="G59" s="291"/>
      <c r="H59" s="292"/>
      <c r="I59" s="292"/>
      <c r="J59" s="293" t="s">
        <v>227</v>
      </c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</row>
    <row r="60" spans="1:26" ht="11.1" customHeight="1" x14ac:dyDescent="0.2">
      <c r="A60" s="294" t="s">
        <v>93</v>
      </c>
      <c r="B60" s="294"/>
      <c r="C60" s="294"/>
      <c r="D60" s="294"/>
      <c r="E60" s="294"/>
      <c r="F60" s="294"/>
      <c r="G60" s="294"/>
      <c r="H60" s="295"/>
      <c r="I60" s="295"/>
      <c r="J60" s="296"/>
      <c r="K60" s="296"/>
      <c r="L60" s="296"/>
      <c r="M60" s="296"/>
      <c r="N60" s="296"/>
      <c r="O60" s="296"/>
      <c r="P60" s="296"/>
      <c r="Q60" s="296"/>
      <c r="R60" s="296"/>
      <c r="S60" s="296"/>
      <c r="T60" s="296"/>
      <c r="U60" s="296"/>
      <c r="V60" s="296"/>
      <c r="W60" s="296"/>
      <c r="X60" s="296"/>
      <c r="Y60" s="296"/>
      <c r="Z60" s="296"/>
    </row>
    <row r="61" spans="1:26" ht="9.9499999999999993" customHeight="1" x14ac:dyDescent="0.2">
      <c r="A61" s="297" t="s">
        <v>228</v>
      </c>
      <c r="B61" s="297"/>
      <c r="C61" s="297"/>
      <c r="D61" s="298" t="s">
        <v>229</v>
      </c>
      <c r="E61" s="298"/>
      <c r="F61" s="298"/>
      <c r="G61" s="298"/>
      <c r="H61" s="299"/>
      <c r="I61" s="299"/>
      <c r="J61" s="300" t="s">
        <v>230</v>
      </c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0"/>
      <c r="W61" s="300"/>
      <c r="X61" s="300"/>
      <c r="Y61" s="300"/>
      <c r="Z61" s="300"/>
    </row>
    <row r="62" spans="1:26" ht="9.9499999999999993" customHeight="1" x14ac:dyDescent="0.2">
      <c r="A62" s="297"/>
      <c r="B62" s="297"/>
      <c r="C62" s="297"/>
      <c r="D62" s="298"/>
      <c r="E62" s="298"/>
      <c r="F62" s="298"/>
      <c r="G62" s="298"/>
      <c r="H62" s="299"/>
      <c r="I62" s="299"/>
      <c r="J62" s="300"/>
      <c r="K62" s="300"/>
      <c r="L62" s="300"/>
      <c r="M62" s="300"/>
      <c r="N62" s="300"/>
      <c r="O62" s="300"/>
      <c r="P62" s="300"/>
      <c r="Q62" s="300"/>
      <c r="R62" s="300"/>
      <c r="S62" s="300"/>
      <c r="T62" s="300"/>
      <c r="U62" s="300"/>
      <c r="V62" s="300"/>
      <c r="W62" s="300"/>
      <c r="X62" s="300"/>
      <c r="Y62" s="300"/>
      <c r="Z62" s="300"/>
    </row>
    <row r="63" spans="1:26" ht="9.9499999999999993" customHeight="1" x14ac:dyDescent="0.2">
      <c r="A63" s="297"/>
      <c r="B63" s="297"/>
      <c r="C63" s="297"/>
      <c r="D63" s="298"/>
      <c r="E63" s="298"/>
      <c r="F63" s="298"/>
      <c r="G63" s="298"/>
      <c r="H63" s="299"/>
      <c r="I63" s="299"/>
      <c r="J63" s="300"/>
      <c r="K63" s="300"/>
      <c r="L63" s="300"/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</row>
    <row r="64" spans="1:26" ht="12.95" customHeight="1" x14ac:dyDescent="0.2">
      <c r="A64" s="301" t="s">
        <v>220</v>
      </c>
      <c r="B64" s="301"/>
      <c r="C64" s="301"/>
      <c r="D64" s="301"/>
      <c r="E64" s="301"/>
      <c r="F64" s="301"/>
      <c r="G64" s="301"/>
      <c r="H64" s="252"/>
      <c r="I64" s="252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</row>
    <row r="65" spans="1:26" ht="12.95" customHeight="1" x14ac:dyDescent="0.2">
      <c r="A65" s="96"/>
      <c r="B65" s="97"/>
      <c r="C65" s="97"/>
      <c r="D65" s="97"/>
      <c r="E65" s="97"/>
      <c r="F65" s="97"/>
      <c r="G65" s="97"/>
      <c r="H65" s="98"/>
      <c r="I65" s="98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89"/>
    </row>
    <row r="66" spans="1:26" ht="11.1" customHeight="1" x14ac:dyDescent="0.2">
      <c r="A66" s="187" t="s">
        <v>95</v>
      </c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</row>
    <row r="67" spans="1:26" ht="12.95" customHeight="1" x14ac:dyDescent="0.2">
      <c r="A67" s="302">
        <v>43</v>
      </c>
      <c r="B67" s="302"/>
      <c r="C67" s="302"/>
      <c r="D67" s="303" t="s">
        <v>231</v>
      </c>
      <c r="E67" s="303"/>
      <c r="F67" s="303"/>
      <c r="G67" s="303"/>
      <c r="H67" s="304" t="s">
        <v>35</v>
      </c>
      <c r="I67" s="304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</row>
    <row r="68" spans="1:26" ht="140.1" customHeight="1" x14ac:dyDescent="0.2">
      <c r="A68" s="305" t="s">
        <v>37</v>
      </c>
      <c r="B68" s="305"/>
      <c r="C68" s="305"/>
      <c r="D68" s="271" t="s">
        <v>232</v>
      </c>
      <c r="E68" s="271"/>
      <c r="F68" s="271"/>
      <c r="G68" s="271"/>
      <c r="H68" s="306"/>
      <c r="I68" s="306"/>
      <c r="J68" s="307" t="s">
        <v>233</v>
      </c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7"/>
      <c r="V68" s="307"/>
      <c r="W68" s="307"/>
      <c r="X68" s="307"/>
      <c r="Y68" s="307"/>
      <c r="Z68" s="307"/>
    </row>
    <row r="69" spans="1:26" ht="26.1" customHeight="1" x14ac:dyDescent="0.2">
      <c r="A69" s="204" t="s">
        <v>40</v>
      </c>
      <c r="B69" s="204"/>
      <c r="C69" s="204"/>
      <c r="D69" s="266" t="s">
        <v>234</v>
      </c>
      <c r="E69" s="266"/>
      <c r="F69" s="266"/>
      <c r="G69" s="266"/>
      <c r="H69" s="292"/>
      <c r="I69" s="292"/>
      <c r="J69" s="308" t="s">
        <v>235</v>
      </c>
      <c r="K69" s="308"/>
      <c r="L69" s="308"/>
      <c r="M69" s="308"/>
      <c r="N69" s="308"/>
      <c r="O69" s="308"/>
      <c r="P69" s="308"/>
      <c r="Q69" s="308"/>
      <c r="R69" s="308"/>
      <c r="S69" s="308"/>
      <c r="T69" s="308"/>
      <c r="U69" s="308"/>
      <c r="V69" s="308"/>
      <c r="W69" s="308"/>
      <c r="X69" s="308"/>
      <c r="Y69" s="308"/>
      <c r="Z69" s="308"/>
    </row>
    <row r="70" spans="1:26" ht="12.95" customHeight="1" x14ac:dyDescent="0.2">
      <c r="A70" s="309" t="s">
        <v>220</v>
      </c>
      <c r="B70" s="309"/>
      <c r="C70" s="309"/>
      <c r="D70" s="309"/>
      <c r="E70" s="309"/>
      <c r="F70" s="309"/>
      <c r="G70" s="309"/>
      <c r="H70" s="252"/>
      <c r="I70" s="252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</row>
    <row r="71" spans="1:26" ht="11.1" customHeight="1" x14ac:dyDescent="0.2">
      <c r="A71" s="255" t="s">
        <v>236</v>
      </c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</row>
    <row r="72" spans="1:26" ht="11.1" customHeight="1" x14ac:dyDescent="0.2">
      <c r="A72" s="310" t="s">
        <v>119</v>
      </c>
      <c r="B72" s="310"/>
      <c r="C72" s="310"/>
      <c r="D72" s="311" t="s">
        <v>237</v>
      </c>
      <c r="E72" s="311"/>
      <c r="F72" s="311"/>
      <c r="G72" s="311"/>
      <c r="H72" s="312" t="s">
        <v>35</v>
      </c>
      <c r="I72" s="312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  <c r="Z72" s="199"/>
    </row>
    <row r="73" spans="1:26" ht="69.95" customHeight="1" x14ac:dyDescent="0.2">
      <c r="A73" s="305" t="s">
        <v>37</v>
      </c>
      <c r="B73" s="305"/>
      <c r="C73" s="305"/>
      <c r="D73" s="271" t="s">
        <v>99</v>
      </c>
      <c r="E73" s="271"/>
      <c r="F73" s="271"/>
      <c r="G73" s="271"/>
      <c r="H73" s="306"/>
      <c r="I73" s="306"/>
      <c r="J73" s="313" t="s">
        <v>238</v>
      </c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</row>
    <row r="74" spans="1:26" ht="24.95" customHeight="1" x14ac:dyDescent="0.2">
      <c r="A74" s="234" t="s">
        <v>40</v>
      </c>
      <c r="B74" s="234"/>
      <c r="C74" s="234"/>
      <c r="D74" s="271" t="s">
        <v>239</v>
      </c>
      <c r="E74" s="271"/>
      <c r="F74" s="271"/>
      <c r="G74" s="271"/>
      <c r="H74" s="306"/>
      <c r="I74" s="306"/>
      <c r="J74" s="314" t="s">
        <v>240</v>
      </c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</row>
    <row r="75" spans="1:26" ht="105" customHeight="1" x14ac:dyDescent="0.2">
      <c r="A75" s="315" t="s">
        <v>180</v>
      </c>
      <c r="B75" s="315"/>
      <c r="C75" s="315"/>
      <c r="D75" s="271" t="s">
        <v>101</v>
      </c>
      <c r="E75" s="271"/>
      <c r="F75" s="271"/>
      <c r="G75" s="271"/>
      <c r="H75" s="306"/>
      <c r="I75" s="306"/>
      <c r="J75" s="316" t="s">
        <v>241</v>
      </c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</row>
    <row r="76" spans="1:26" ht="99.95" customHeight="1" x14ac:dyDescent="0.2">
      <c r="A76" s="317" t="s">
        <v>45</v>
      </c>
      <c r="B76" s="317"/>
      <c r="C76" s="317"/>
      <c r="D76" s="273" t="s">
        <v>102</v>
      </c>
      <c r="E76" s="273"/>
      <c r="F76" s="273"/>
      <c r="G76" s="273"/>
      <c r="H76" s="306"/>
      <c r="I76" s="306"/>
      <c r="J76" s="316" t="s">
        <v>242</v>
      </c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</row>
    <row r="77" spans="1:26" ht="21.95" customHeight="1" x14ac:dyDescent="0.2">
      <c r="A77" s="318" t="s">
        <v>47</v>
      </c>
      <c r="B77" s="318"/>
      <c r="C77" s="318"/>
      <c r="D77" s="319" t="s">
        <v>243</v>
      </c>
      <c r="E77" s="319"/>
      <c r="F77" s="319"/>
      <c r="G77" s="319"/>
      <c r="H77" s="306"/>
      <c r="I77" s="306"/>
      <c r="J77" s="314" t="s">
        <v>244</v>
      </c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</row>
    <row r="78" spans="1:26" ht="60" customHeight="1" x14ac:dyDescent="0.2">
      <c r="A78" s="320" t="s">
        <v>50</v>
      </c>
      <c r="B78" s="320"/>
      <c r="C78" s="320"/>
      <c r="D78" s="321" t="s">
        <v>104</v>
      </c>
      <c r="E78" s="321"/>
      <c r="F78" s="321"/>
      <c r="G78" s="321"/>
      <c r="H78" s="306"/>
      <c r="I78" s="306"/>
      <c r="J78" s="322" t="s">
        <v>245</v>
      </c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</row>
    <row r="79" spans="1:26" ht="15.95" customHeight="1" x14ac:dyDescent="0.2">
      <c r="A79" s="323" t="s">
        <v>220</v>
      </c>
      <c r="B79" s="323"/>
      <c r="C79" s="323"/>
      <c r="D79" s="323"/>
      <c r="E79" s="323"/>
      <c r="F79" s="323"/>
      <c r="G79" s="323"/>
      <c r="H79" s="252"/>
      <c r="I79" s="252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</row>
    <row r="80" spans="1:26" ht="24.95" customHeight="1" x14ac:dyDescent="0.2">
      <c r="A80" s="253" t="s">
        <v>246</v>
      </c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</row>
    <row r="81" spans="1:26" ht="9.9499999999999993" customHeight="1" x14ac:dyDescent="0.2">
      <c r="A81" s="100" t="s">
        <v>247</v>
      </c>
    </row>
    <row r="82" spans="1:26" ht="15" customHeight="1" x14ac:dyDescent="0.2">
      <c r="A82" s="324" t="s">
        <v>248</v>
      </c>
      <c r="B82" s="324"/>
      <c r="C82" s="324"/>
      <c r="D82" s="324"/>
      <c r="E82" s="324"/>
      <c r="F82" s="324"/>
      <c r="G82" s="324"/>
      <c r="H82" s="324"/>
      <c r="I82" s="324"/>
      <c r="J82" s="324"/>
      <c r="K82" s="324"/>
      <c r="L82" s="324"/>
      <c r="M82" s="324"/>
      <c r="N82" s="324"/>
      <c r="O82" s="324"/>
      <c r="P82" s="324"/>
      <c r="Q82" s="324"/>
      <c r="R82" s="324"/>
      <c r="S82" s="324"/>
      <c r="T82" s="324"/>
      <c r="U82" s="324"/>
      <c r="V82" s="324"/>
      <c r="W82" s="324"/>
      <c r="X82" s="324"/>
      <c r="Y82" s="324"/>
      <c r="Z82" s="324"/>
    </row>
    <row r="83" spans="1:26" ht="24.95" customHeight="1" x14ac:dyDescent="0.2">
      <c r="A83" s="325" t="s">
        <v>121</v>
      </c>
      <c r="B83" s="325"/>
      <c r="C83" s="325"/>
      <c r="D83" s="326" t="s">
        <v>249</v>
      </c>
      <c r="E83" s="326"/>
      <c r="F83" s="326"/>
      <c r="G83" s="327" t="s">
        <v>250</v>
      </c>
      <c r="H83" s="327"/>
      <c r="I83" s="327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</row>
    <row r="84" spans="1:26" ht="140.1" customHeight="1" x14ac:dyDescent="0.2">
      <c r="A84" s="328" t="s">
        <v>37</v>
      </c>
      <c r="B84" s="328"/>
      <c r="C84" s="328"/>
      <c r="D84" s="273" t="s">
        <v>106</v>
      </c>
      <c r="E84" s="273"/>
      <c r="F84" s="273"/>
      <c r="G84" s="208"/>
      <c r="H84" s="208"/>
      <c r="I84" s="208"/>
      <c r="J84" s="313" t="s">
        <v>251</v>
      </c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</row>
    <row r="85" spans="1:26" ht="168" customHeight="1" x14ac:dyDescent="0.2">
      <c r="A85" s="329" t="s">
        <v>40</v>
      </c>
      <c r="B85" s="329"/>
      <c r="C85" s="329"/>
      <c r="D85" s="273" t="s">
        <v>107</v>
      </c>
      <c r="E85" s="273"/>
      <c r="F85" s="273"/>
      <c r="G85" s="208"/>
      <c r="H85" s="208"/>
      <c r="I85" s="208"/>
      <c r="J85" s="313" t="s">
        <v>252</v>
      </c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</row>
    <row r="86" spans="1:26" ht="159.94999999999999" customHeight="1" x14ac:dyDescent="0.2">
      <c r="A86" s="330" t="s">
        <v>180</v>
      </c>
      <c r="B86" s="330"/>
      <c r="C86" s="330"/>
      <c r="D86" s="273" t="s">
        <v>108</v>
      </c>
      <c r="E86" s="273"/>
      <c r="F86" s="273"/>
      <c r="G86" s="208"/>
      <c r="H86" s="208"/>
      <c r="I86" s="208"/>
      <c r="J86" s="274" t="s">
        <v>253</v>
      </c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  <c r="X86" s="274"/>
      <c r="Y86" s="274"/>
      <c r="Z86" s="274"/>
    </row>
    <row r="87" spans="1:26" ht="80.099999999999994" customHeight="1" x14ac:dyDescent="0.2">
      <c r="A87" s="317" t="s">
        <v>45</v>
      </c>
      <c r="B87" s="317"/>
      <c r="C87" s="317"/>
      <c r="D87" s="331" t="s">
        <v>109</v>
      </c>
      <c r="E87" s="331"/>
      <c r="F87" s="331"/>
      <c r="G87" s="208"/>
      <c r="H87" s="208"/>
      <c r="I87" s="208"/>
      <c r="J87" s="332" t="s">
        <v>254</v>
      </c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</row>
    <row r="88" spans="1:26" ht="162.94999999999999" customHeight="1" x14ac:dyDescent="0.2">
      <c r="A88" s="333" t="s">
        <v>47</v>
      </c>
      <c r="B88" s="333"/>
      <c r="C88" s="333"/>
      <c r="D88" s="334" t="s">
        <v>110</v>
      </c>
      <c r="E88" s="334"/>
      <c r="F88" s="334"/>
      <c r="G88" s="335"/>
      <c r="H88" s="335"/>
      <c r="I88" s="335"/>
      <c r="J88" s="336" t="s">
        <v>255</v>
      </c>
      <c r="K88" s="336"/>
      <c r="L88" s="336"/>
      <c r="M88" s="336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</row>
    <row r="89" spans="1:26" ht="45" customHeight="1" x14ac:dyDescent="0.2">
      <c r="A89" s="206" t="s">
        <v>50</v>
      </c>
      <c r="B89" s="206"/>
      <c r="C89" s="206"/>
      <c r="D89" s="334" t="s">
        <v>55</v>
      </c>
      <c r="E89" s="334"/>
      <c r="F89" s="334"/>
      <c r="G89" s="337"/>
      <c r="H89" s="337"/>
      <c r="I89" s="337"/>
      <c r="J89" s="338" t="s">
        <v>256</v>
      </c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8"/>
      <c r="X89" s="338"/>
      <c r="Y89" s="338"/>
      <c r="Z89" s="338"/>
    </row>
    <row r="90" spans="1:26" ht="15" customHeight="1" x14ac:dyDescent="0.2">
      <c r="A90" s="339" t="s">
        <v>93</v>
      </c>
      <c r="B90" s="339"/>
      <c r="C90" s="339"/>
      <c r="D90" s="339"/>
      <c r="E90" s="339"/>
      <c r="F90" s="339"/>
      <c r="G90" s="340"/>
      <c r="H90" s="340"/>
      <c r="I90" s="340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</row>
    <row r="91" spans="1:26" ht="23.1" customHeight="1" x14ac:dyDescent="0.2">
      <c r="A91" s="341" t="s">
        <v>52</v>
      </c>
      <c r="B91" s="341"/>
      <c r="C91" s="341"/>
      <c r="D91" s="276" t="s">
        <v>111</v>
      </c>
      <c r="E91" s="276"/>
      <c r="F91" s="276"/>
      <c r="G91" s="337"/>
      <c r="H91" s="337"/>
      <c r="I91" s="337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</row>
    <row r="92" spans="1:26" ht="12.95" customHeight="1" x14ac:dyDescent="0.2">
      <c r="A92" s="339" t="s">
        <v>220</v>
      </c>
      <c r="B92" s="339"/>
      <c r="C92" s="339"/>
      <c r="D92" s="339"/>
      <c r="E92" s="339"/>
      <c r="F92" s="339"/>
      <c r="G92" s="340"/>
      <c r="H92" s="340"/>
      <c r="I92" s="340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</row>
    <row r="93" spans="1:26" ht="11.1" customHeight="1" x14ac:dyDescent="0.2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</row>
    <row r="94" spans="1:26" ht="11.1" customHeight="1" x14ac:dyDescent="0.2">
      <c r="A94" s="254" t="s">
        <v>257</v>
      </c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 ht="11.1" customHeight="1" x14ac:dyDescent="0.2">
      <c r="A95" s="342" t="s">
        <v>258</v>
      </c>
      <c r="B95" s="342"/>
      <c r="C95" s="342"/>
      <c r="D95" s="342"/>
      <c r="E95" s="342"/>
      <c r="F95" s="342"/>
      <c r="G95" s="342"/>
      <c r="H95" s="327" t="s">
        <v>35</v>
      </c>
      <c r="I95" s="327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</row>
    <row r="96" spans="1:26" ht="11.1" customHeight="1" x14ac:dyDescent="0.2">
      <c r="A96" s="310" t="s">
        <v>114</v>
      </c>
      <c r="B96" s="310"/>
      <c r="C96" s="310"/>
      <c r="D96" s="193" t="s">
        <v>259</v>
      </c>
      <c r="E96" s="193"/>
      <c r="F96" s="193"/>
      <c r="G96" s="193"/>
      <c r="H96" s="343"/>
      <c r="I96" s="343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</row>
    <row r="97" spans="1:26" ht="11.1" customHeight="1" x14ac:dyDescent="0.2">
      <c r="A97" s="344" t="s">
        <v>116</v>
      </c>
      <c r="B97" s="344"/>
      <c r="C97" s="344"/>
      <c r="D97" s="218" t="s">
        <v>117</v>
      </c>
      <c r="E97" s="218"/>
      <c r="F97" s="218"/>
      <c r="G97" s="218"/>
      <c r="H97" s="345"/>
      <c r="I97" s="345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</row>
    <row r="98" spans="1:26" ht="11.1" customHeight="1" x14ac:dyDescent="0.2">
      <c r="A98" s="256" t="s">
        <v>118</v>
      </c>
      <c r="B98" s="256"/>
      <c r="C98" s="256"/>
      <c r="D98" s="201" t="s">
        <v>96</v>
      </c>
      <c r="E98" s="201"/>
      <c r="F98" s="201"/>
      <c r="G98" s="201"/>
      <c r="H98" s="346"/>
      <c r="I98" s="346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</row>
    <row r="99" spans="1:26" ht="11.1" customHeight="1" x14ac:dyDescent="0.2">
      <c r="A99" s="310" t="s">
        <v>119</v>
      </c>
      <c r="B99" s="310"/>
      <c r="C99" s="310"/>
      <c r="D99" s="193" t="s">
        <v>120</v>
      </c>
      <c r="E99" s="193"/>
      <c r="F99" s="193"/>
      <c r="G99" s="193"/>
      <c r="H99" s="343"/>
      <c r="I99" s="343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</row>
    <row r="100" spans="1:26" ht="11.1" customHeight="1" x14ac:dyDescent="0.2">
      <c r="A100" s="347" t="s">
        <v>121</v>
      </c>
      <c r="B100" s="347"/>
      <c r="C100" s="347"/>
      <c r="D100" s="215" t="s">
        <v>122</v>
      </c>
      <c r="E100" s="215"/>
      <c r="F100" s="215"/>
      <c r="G100" s="215"/>
      <c r="H100" s="348"/>
      <c r="I100" s="348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</row>
    <row r="101" spans="1:26" ht="11.1" customHeight="1" x14ac:dyDescent="0.2">
      <c r="A101" s="344" t="s">
        <v>123</v>
      </c>
      <c r="B101" s="344"/>
      <c r="C101" s="344"/>
      <c r="D101" s="218" t="s">
        <v>55</v>
      </c>
      <c r="E101" s="218"/>
      <c r="F101" s="218"/>
      <c r="G101" s="218"/>
      <c r="H101" s="345"/>
      <c r="I101" s="345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</row>
    <row r="102" spans="1:26" ht="14.1" customHeight="1" x14ac:dyDescent="0.2">
      <c r="A102" s="349" t="s">
        <v>220</v>
      </c>
      <c r="B102" s="349"/>
      <c r="C102" s="349"/>
      <c r="D102" s="349"/>
      <c r="E102" s="349"/>
      <c r="F102" s="349"/>
      <c r="G102" s="349"/>
      <c r="H102" s="350"/>
      <c r="I102" s="350"/>
      <c r="J102" s="224"/>
      <c r="K102" s="224"/>
      <c r="L102" s="224"/>
      <c r="M102" s="224"/>
      <c r="N102" s="224"/>
      <c r="O102" s="224"/>
      <c r="P102" s="224"/>
      <c r="Q102" s="224"/>
      <c r="R102" s="224"/>
      <c r="S102" s="224"/>
      <c r="T102" s="224"/>
      <c r="U102" s="224"/>
      <c r="V102" s="224"/>
      <c r="W102" s="224"/>
      <c r="X102" s="224"/>
      <c r="Y102" s="224"/>
      <c r="Z102" s="224"/>
    </row>
    <row r="103" spans="1:26" ht="11.1" customHeight="1" x14ac:dyDescent="0.2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</row>
    <row r="104" spans="1:26" ht="11.1" customHeight="1" x14ac:dyDescent="0.2">
      <c r="A104" s="351" t="s">
        <v>124</v>
      </c>
      <c r="B104" s="351"/>
      <c r="C104" s="351"/>
      <c r="D104" s="351"/>
      <c r="E104" s="351"/>
      <c r="F104" s="351"/>
      <c r="G104" s="351"/>
      <c r="H104" s="351"/>
      <c r="I104" s="351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</row>
    <row r="105" spans="1:26" ht="11.1" customHeight="1" x14ac:dyDescent="0.2">
      <c r="A105" s="352">
        <v>5</v>
      </c>
      <c r="B105" s="352"/>
      <c r="C105" s="352"/>
      <c r="D105" s="353" t="s">
        <v>260</v>
      </c>
      <c r="E105" s="353"/>
      <c r="F105" s="353"/>
      <c r="G105" s="353"/>
      <c r="H105" s="354" t="s">
        <v>80</v>
      </c>
      <c r="I105" s="354"/>
      <c r="J105" s="355" t="s">
        <v>35</v>
      </c>
      <c r="K105" s="355"/>
      <c r="L105" s="355"/>
      <c r="M105" s="355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</row>
    <row r="106" spans="1:26" ht="111.95" customHeight="1" x14ac:dyDescent="0.2">
      <c r="A106" s="356" t="s">
        <v>37</v>
      </c>
      <c r="B106" s="356"/>
      <c r="C106" s="356"/>
      <c r="D106" s="357" t="s">
        <v>125</v>
      </c>
      <c r="E106" s="357"/>
      <c r="F106" s="357"/>
      <c r="G106" s="357"/>
      <c r="H106" s="358"/>
      <c r="I106" s="358"/>
      <c r="J106" s="359"/>
      <c r="K106" s="359"/>
      <c r="L106" s="359"/>
      <c r="M106" s="359"/>
      <c r="N106" s="360" t="s">
        <v>261</v>
      </c>
      <c r="O106" s="360"/>
      <c r="P106" s="360"/>
      <c r="Q106" s="360"/>
      <c r="R106" s="360"/>
      <c r="S106" s="360"/>
      <c r="T106" s="360"/>
      <c r="U106" s="360"/>
      <c r="V106" s="360"/>
      <c r="W106" s="360"/>
      <c r="X106" s="360"/>
      <c r="Y106" s="360"/>
      <c r="Z106" s="360"/>
    </row>
    <row r="107" spans="1:26" ht="50.1" customHeight="1" x14ac:dyDescent="0.2">
      <c r="A107" s="361" t="s">
        <v>40</v>
      </c>
      <c r="B107" s="361"/>
      <c r="C107" s="361"/>
      <c r="D107" s="362" t="s">
        <v>126</v>
      </c>
      <c r="E107" s="362"/>
      <c r="F107" s="362"/>
      <c r="G107" s="362"/>
      <c r="H107" s="363"/>
      <c r="I107" s="363"/>
      <c r="J107" s="364"/>
      <c r="K107" s="364"/>
      <c r="L107" s="364"/>
      <c r="M107" s="364"/>
      <c r="N107" s="365" t="s">
        <v>262</v>
      </c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  <c r="Z107" s="365"/>
    </row>
    <row r="108" spans="1:26" ht="15" customHeight="1" x14ac:dyDescent="0.2">
      <c r="A108" s="366"/>
      <c r="B108" s="366"/>
      <c r="C108" s="366"/>
      <c r="D108" s="367" t="s">
        <v>127</v>
      </c>
      <c r="E108" s="367"/>
      <c r="F108" s="367"/>
      <c r="G108" s="367"/>
      <c r="H108" s="368"/>
      <c r="I108" s="368"/>
      <c r="J108" s="369"/>
      <c r="K108" s="369"/>
      <c r="L108" s="369"/>
      <c r="M108" s="369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2"/>
    </row>
    <row r="109" spans="1:26" ht="27.95" customHeight="1" x14ac:dyDescent="0.2">
      <c r="A109" s="370" t="s">
        <v>263</v>
      </c>
      <c r="B109" s="370"/>
      <c r="C109" s="370"/>
      <c r="D109" s="370"/>
      <c r="E109" s="370"/>
      <c r="F109" s="370"/>
      <c r="G109" s="371"/>
      <c r="H109" s="371"/>
      <c r="I109" s="371"/>
      <c r="J109" s="372"/>
      <c r="K109" s="372"/>
      <c r="L109" s="372"/>
      <c r="M109" s="372"/>
      <c r="N109" s="313" t="s">
        <v>264</v>
      </c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  <c r="Y109" s="313"/>
      <c r="Z109" s="313"/>
    </row>
    <row r="110" spans="1:26" ht="36" customHeight="1" x14ac:dyDescent="0.2">
      <c r="A110" s="373" t="s">
        <v>265</v>
      </c>
      <c r="B110" s="373"/>
      <c r="C110" s="373"/>
      <c r="D110" s="373"/>
      <c r="E110" s="373"/>
      <c r="F110" s="373"/>
      <c r="G110" s="374"/>
      <c r="H110" s="374"/>
      <c r="I110" s="374"/>
      <c r="J110" s="359"/>
      <c r="K110" s="359"/>
      <c r="L110" s="359"/>
      <c r="M110" s="359"/>
      <c r="N110" s="279" t="s">
        <v>266</v>
      </c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</row>
    <row r="111" spans="1:26" ht="75" customHeight="1" x14ac:dyDescent="0.2">
      <c r="A111" s="375" t="s">
        <v>180</v>
      </c>
      <c r="B111" s="375"/>
      <c r="C111" s="375"/>
      <c r="D111" s="376" t="s">
        <v>130</v>
      </c>
      <c r="E111" s="376"/>
      <c r="F111" s="376"/>
      <c r="G111" s="377" t="s">
        <v>267</v>
      </c>
      <c r="H111" s="377"/>
      <c r="I111" s="377"/>
      <c r="J111" s="377"/>
      <c r="K111" s="377"/>
      <c r="L111" s="377"/>
      <c r="M111" s="377"/>
      <c r="N111" s="377"/>
      <c r="O111" s="377"/>
      <c r="P111" s="377"/>
      <c r="Q111" s="377"/>
      <c r="R111" s="377"/>
      <c r="S111" s="377"/>
      <c r="T111" s="377"/>
      <c r="U111" s="377"/>
      <c r="V111" s="377"/>
      <c r="W111" s="377"/>
      <c r="X111" s="377"/>
      <c r="Y111" s="377"/>
      <c r="Z111" s="377"/>
    </row>
    <row r="112" spans="1:26" ht="135.94999999999999" customHeight="1" x14ac:dyDescent="0.2">
      <c r="A112" s="378"/>
      <c r="B112" s="378"/>
      <c r="C112" s="378"/>
      <c r="D112" s="273" t="s">
        <v>268</v>
      </c>
      <c r="E112" s="273"/>
      <c r="F112" s="273"/>
      <c r="G112" s="379" t="s">
        <v>269</v>
      </c>
      <c r="H112" s="379"/>
      <c r="I112" s="379"/>
      <c r="J112" s="379"/>
      <c r="K112" s="379"/>
      <c r="L112" s="379"/>
      <c r="M112" s="379"/>
      <c r="N112" s="379"/>
      <c r="O112" s="379"/>
      <c r="P112" s="379"/>
      <c r="Q112" s="379"/>
      <c r="R112" s="379"/>
      <c r="S112" s="379"/>
      <c r="T112" s="379"/>
      <c r="U112" s="379"/>
      <c r="V112" s="379"/>
      <c r="W112" s="379"/>
      <c r="X112" s="379"/>
      <c r="Y112" s="379"/>
      <c r="Z112" s="379"/>
    </row>
    <row r="113" spans="1:26" ht="12" customHeight="1" x14ac:dyDescent="0.2">
      <c r="A113" s="380"/>
      <c r="B113" s="380"/>
      <c r="C113" s="380"/>
      <c r="D113" s="319" t="s">
        <v>133</v>
      </c>
      <c r="E113" s="319"/>
      <c r="F113" s="319"/>
      <c r="G113" s="381"/>
      <c r="H113" s="381"/>
      <c r="I113" s="381"/>
      <c r="J113" s="382"/>
      <c r="K113" s="382"/>
      <c r="L113" s="382"/>
      <c r="M113" s="382"/>
      <c r="N113" s="382"/>
      <c r="O113" s="382"/>
      <c r="P113" s="382"/>
      <c r="Q113" s="382"/>
      <c r="R113" s="382"/>
      <c r="S113" s="382"/>
      <c r="T113" s="382"/>
      <c r="U113" s="382"/>
      <c r="V113" s="382"/>
      <c r="W113" s="382"/>
      <c r="X113" s="382"/>
      <c r="Y113" s="382"/>
      <c r="Z113" s="382"/>
    </row>
    <row r="114" spans="1:26" ht="12" customHeight="1" x14ac:dyDescent="0.2">
      <c r="A114" s="383"/>
      <c r="B114" s="383"/>
      <c r="C114" s="383"/>
      <c r="D114" s="384" t="s">
        <v>134</v>
      </c>
      <c r="E114" s="384"/>
      <c r="F114" s="384"/>
      <c r="G114" s="385"/>
      <c r="H114" s="385"/>
      <c r="I114" s="385"/>
      <c r="J114" s="382"/>
      <c r="K114" s="382"/>
      <c r="L114" s="382"/>
      <c r="M114" s="382"/>
      <c r="N114" s="382"/>
      <c r="O114" s="382"/>
      <c r="P114" s="382"/>
      <c r="Q114" s="382"/>
      <c r="R114" s="382"/>
      <c r="S114" s="382"/>
      <c r="T114" s="382"/>
      <c r="U114" s="382"/>
      <c r="V114" s="382"/>
      <c r="W114" s="382"/>
      <c r="X114" s="382"/>
      <c r="Y114" s="382"/>
      <c r="Z114" s="382"/>
    </row>
    <row r="115" spans="1:26" ht="12" customHeight="1" x14ac:dyDescent="0.2">
      <c r="A115" s="241"/>
      <c r="B115" s="241"/>
      <c r="C115" s="241"/>
      <c r="D115" s="262" t="s">
        <v>270</v>
      </c>
      <c r="E115" s="262"/>
      <c r="F115" s="262"/>
      <c r="G115" s="386"/>
      <c r="H115" s="386"/>
      <c r="I115" s="386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</row>
    <row r="116" spans="1:26" ht="12" customHeight="1" x14ac:dyDescent="0.2">
      <c r="A116" s="378"/>
      <c r="B116" s="378"/>
      <c r="C116" s="378"/>
      <c r="D116" s="266" t="s">
        <v>271</v>
      </c>
      <c r="E116" s="266"/>
      <c r="F116" s="266"/>
      <c r="G116" s="387"/>
      <c r="H116" s="387"/>
      <c r="I116" s="387"/>
      <c r="J116" s="388"/>
      <c r="K116" s="388"/>
      <c r="L116" s="388"/>
      <c r="M116" s="388"/>
      <c r="N116" s="389" t="s">
        <v>272</v>
      </c>
      <c r="O116" s="389"/>
      <c r="P116" s="389"/>
      <c r="Q116" s="389"/>
      <c r="R116" s="389"/>
      <c r="S116" s="389"/>
      <c r="T116" s="389"/>
      <c r="U116" s="389"/>
      <c r="V116" s="389"/>
      <c r="W116" s="389"/>
      <c r="X116" s="389"/>
      <c r="Y116" s="389"/>
      <c r="Z116" s="389"/>
    </row>
    <row r="117" spans="1:26" ht="12" customHeight="1" x14ac:dyDescent="0.2">
      <c r="A117" s="380"/>
      <c r="B117" s="380"/>
      <c r="C117" s="380"/>
      <c r="D117" s="319" t="s">
        <v>273</v>
      </c>
      <c r="E117" s="319"/>
      <c r="F117" s="319"/>
      <c r="G117" s="390"/>
      <c r="H117" s="390"/>
      <c r="I117" s="390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</row>
    <row r="118" spans="1:26" ht="11.1" customHeight="1" x14ac:dyDescent="0.2">
      <c r="A118" s="241"/>
      <c r="B118" s="241"/>
      <c r="C118" s="241"/>
      <c r="D118" s="391" t="s">
        <v>141</v>
      </c>
      <c r="E118" s="391"/>
      <c r="F118" s="391"/>
      <c r="G118" s="392"/>
      <c r="H118" s="392"/>
      <c r="I118" s="392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  <c r="T118" s="393"/>
      <c r="U118" s="393"/>
      <c r="V118" s="393"/>
      <c r="W118" s="393"/>
      <c r="X118" s="393"/>
      <c r="Y118" s="393"/>
      <c r="Z118" s="393"/>
    </row>
    <row r="119" spans="1:26" ht="15" customHeight="1" x14ac:dyDescent="0.2">
      <c r="A119" s="241"/>
      <c r="B119" s="241"/>
      <c r="C119" s="241"/>
      <c r="D119" s="394" t="s">
        <v>220</v>
      </c>
      <c r="E119" s="394"/>
      <c r="F119" s="394"/>
      <c r="G119" s="395"/>
      <c r="H119" s="395"/>
      <c r="I119" s="395"/>
      <c r="J119" s="396"/>
      <c r="K119" s="396"/>
      <c r="L119" s="396"/>
      <c r="M119" s="396"/>
      <c r="N119" s="396"/>
      <c r="O119" s="396"/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</row>
    <row r="120" spans="1:26" ht="14.1" customHeight="1" x14ac:dyDescent="0.2">
      <c r="A120" s="281" t="s">
        <v>274</v>
      </c>
      <c r="B120" s="281"/>
      <c r="C120" s="281"/>
      <c r="D120" s="281"/>
      <c r="E120" s="281"/>
      <c r="F120" s="281"/>
      <c r="G120" s="281"/>
      <c r="H120" s="281"/>
      <c r="I120" s="281"/>
      <c r="J120" s="281"/>
      <c r="K120" s="281"/>
      <c r="L120" s="281"/>
      <c r="M120" s="281"/>
      <c r="N120" s="281"/>
      <c r="O120" s="281"/>
      <c r="P120" s="281"/>
      <c r="Q120" s="281"/>
      <c r="R120" s="281"/>
      <c r="S120" s="281"/>
      <c r="T120" s="281"/>
      <c r="U120" s="281"/>
      <c r="V120" s="281"/>
      <c r="W120" s="281"/>
      <c r="X120" s="281"/>
      <c r="Y120" s="281"/>
      <c r="Z120" s="281"/>
    </row>
    <row r="121" spans="1:26" ht="14.1" customHeight="1" x14ac:dyDescent="0.2">
      <c r="A121" s="397" t="s">
        <v>275</v>
      </c>
      <c r="B121" s="397"/>
      <c r="C121" s="397"/>
      <c r="D121" s="397"/>
      <c r="E121" s="397"/>
      <c r="F121" s="397"/>
      <c r="G121" s="397"/>
      <c r="H121" s="397"/>
      <c r="I121" s="397"/>
      <c r="J121" s="397"/>
      <c r="K121" s="397"/>
      <c r="L121" s="397"/>
      <c r="M121" s="397"/>
      <c r="N121" s="397"/>
      <c r="O121" s="397"/>
      <c r="P121" s="397"/>
      <c r="Q121" s="397"/>
      <c r="R121" s="397"/>
      <c r="S121" s="397"/>
      <c r="T121" s="397"/>
      <c r="U121" s="397"/>
      <c r="V121" s="397"/>
      <c r="W121" s="397"/>
      <c r="X121" s="397"/>
      <c r="Y121" s="397"/>
      <c r="Z121" s="397"/>
    </row>
    <row r="122" spans="1:26" ht="14.1" customHeight="1" x14ac:dyDescent="0.2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</row>
    <row r="123" spans="1:26" ht="11.1" customHeight="1" x14ac:dyDescent="0.2">
      <c r="A123" s="187" t="s">
        <v>276</v>
      </c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</row>
    <row r="124" spans="1:26" ht="27.95" customHeight="1" x14ac:dyDescent="0.2">
      <c r="A124" s="398"/>
      <c r="B124" s="398"/>
      <c r="C124" s="398"/>
      <c r="D124" s="399" t="s">
        <v>277</v>
      </c>
      <c r="E124" s="399"/>
      <c r="F124" s="399"/>
      <c r="G124" s="400" t="s">
        <v>143</v>
      </c>
      <c r="H124" s="400"/>
      <c r="I124" s="400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</row>
    <row r="125" spans="1:26" ht="15.95" customHeight="1" x14ac:dyDescent="0.2">
      <c r="A125" s="401" t="s">
        <v>37</v>
      </c>
      <c r="B125" s="401"/>
      <c r="C125" s="401"/>
      <c r="D125" s="402" t="s">
        <v>144</v>
      </c>
      <c r="E125" s="402"/>
      <c r="F125" s="402"/>
      <c r="G125" s="403"/>
      <c r="H125" s="403"/>
      <c r="I125" s="403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</row>
    <row r="126" spans="1:26" ht="17.100000000000001" customHeight="1" x14ac:dyDescent="0.2">
      <c r="A126" s="401" t="s">
        <v>40</v>
      </c>
      <c r="B126" s="401"/>
      <c r="C126" s="401"/>
      <c r="D126" s="402" t="s">
        <v>145</v>
      </c>
      <c r="E126" s="402"/>
      <c r="F126" s="402"/>
      <c r="G126" s="403"/>
      <c r="H126" s="403"/>
      <c r="I126" s="403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</row>
    <row r="127" spans="1:26" ht="27" customHeight="1" x14ac:dyDescent="0.2">
      <c r="A127" s="404" t="s">
        <v>180</v>
      </c>
      <c r="B127" s="404"/>
      <c r="C127" s="404"/>
      <c r="D127" s="402" t="s">
        <v>146</v>
      </c>
      <c r="E127" s="402"/>
      <c r="F127" s="402"/>
      <c r="G127" s="403"/>
      <c r="H127" s="403"/>
      <c r="I127" s="403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</row>
    <row r="128" spans="1:26" ht="23.1" customHeight="1" x14ac:dyDescent="0.2">
      <c r="A128" s="401" t="s">
        <v>45</v>
      </c>
      <c r="B128" s="401"/>
      <c r="C128" s="401"/>
      <c r="D128" s="402" t="s">
        <v>147</v>
      </c>
      <c r="E128" s="402"/>
      <c r="F128" s="402"/>
      <c r="G128" s="403"/>
      <c r="H128" s="403"/>
      <c r="I128" s="403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</row>
    <row r="129" spans="1:26" ht="12.95" customHeight="1" x14ac:dyDescent="0.2">
      <c r="A129" s="373" t="s">
        <v>278</v>
      </c>
      <c r="B129" s="373"/>
      <c r="C129" s="373"/>
      <c r="D129" s="373"/>
      <c r="E129" s="373"/>
      <c r="F129" s="373"/>
      <c r="G129" s="403"/>
      <c r="H129" s="403"/>
      <c r="I129" s="403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</row>
    <row r="130" spans="1:26" ht="21.95" customHeight="1" x14ac:dyDescent="0.2">
      <c r="A130" s="401" t="s">
        <v>47</v>
      </c>
      <c r="B130" s="401"/>
      <c r="C130" s="401"/>
      <c r="D130" s="399" t="s">
        <v>279</v>
      </c>
      <c r="E130" s="399"/>
      <c r="F130" s="399"/>
      <c r="G130" s="403"/>
      <c r="H130" s="403"/>
      <c r="I130" s="403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</row>
    <row r="131" spans="1:26" ht="17.100000000000001" customHeight="1" x14ac:dyDescent="0.2">
      <c r="A131" s="406" t="s">
        <v>150</v>
      </c>
      <c r="B131" s="406"/>
      <c r="C131" s="406"/>
      <c r="D131" s="406"/>
      <c r="E131" s="406"/>
      <c r="F131" s="406"/>
      <c r="G131" s="340"/>
      <c r="H131" s="340"/>
      <c r="I131" s="340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</row>
    <row r="132" spans="1:26" ht="9.9499999999999993" customHeight="1" x14ac:dyDescent="0.2">
      <c r="A132" s="100" t="s">
        <v>280</v>
      </c>
    </row>
    <row r="133" spans="1:26" ht="15" customHeight="1" x14ac:dyDescent="0.2"/>
    <row r="134" spans="1:26" ht="42.95" customHeight="1" x14ac:dyDescent="0.2">
      <c r="A134" s="103" t="s">
        <v>281</v>
      </c>
    </row>
    <row r="135" spans="1:26" ht="12.95" customHeight="1" x14ac:dyDescent="0.2">
      <c r="A135" s="104" t="s">
        <v>282</v>
      </c>
    </row>
    <row r="136" spans="1:26" ht="12.95" customHeight="1" x14ac:dyDescent="0.2">
      <c r="A136" s="104" t="s">
        <v>283</v>
      </c>
    </row>
    <row r="137" spans="1:26" ht="12.95" customHeight="1" x14ac:dyDescent="0.2">
      <c r="A137" s="104" t="s">
        <v>284</v>
      </c>
    </row>
    <row r="138" spans="1:26" ht="21" customHeight="1" x14ac:dyDescent="0.2">
      <c r="A138" s="105" t="s">
        <v>285</v>
      </c>
    </row>
    <row r="139" spans="1:26" ht="15" customHeight="1" x14ac:dyDescent="0.2">
      <c r="A139" s="106" t="s">
        <v>286</v>
      </c>
    </row>
    <row r="140" spans="1:26" ht="15" customHeight="1" x14ac:dyDescent="0.2">
      <c r="A140" s="106" t="s">
        <v>287</v>
      </c>
    </row>
    <row r="141" spans="1:26" ht="15" customHeight="1" x14ac:dyDescent="0.2">
      <c r="A141" s="106" t="s">
        <v>288</v>
      </c>
    </row>
    <row r="142" spans="1:26" ht="15" customHeight="1" x14ac:dyDescent="0.2">
      <c r="A142" s="106" t="s">
        <v>289</v>
      </c>
    </row>
    <row r="143" spans="1:26" ht="15" customHeight="1" x14ac:dyDescent="0.2">
      <c r="A143" s="106" t="s">
        <v>290</v>
      </c>
    </row>
    <row r="144" spans="1:26" ht="21" customHeight="1" x14ac:dyDescent="0.2">
      <c r="A144" s="407" t="s">
        <v>291</v>
      </c>
      <c r="B144" s="407"/>
      <c r="C144" s="407"/>
      <c r="D144" s="407"/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7"/>
      <c r="S144" s="407"/>
      <c r="T144" s="407"/>
      <c r="U144" s="407"/>
      <c r="V144" s="407"/>
    </row>
    <row r="145" spans="1:22" ht="24" customHeight="1" x14ac:dyDescent="0.2">
      <c r="A145" s="408"/>
      <c r="B145" s="408"/>
      <c r="C145" s="408"/>
      <c r="D145" s="408"/>
      <c r="E145" s="408"/>
      <c r="F145" s="408"/>
      <c r="G145" s="408"/>
      <c r="H145" s="408"/>
      <c r="I145" s="409" t="s">
        <v>292</v>
      </c>
      <c r="J145" s="409"/>
      <c r="K145" s="410" t="s">
        <v>293</v>
      </c>
      <c r="L145" s="410"/>
      <c r="M145" s="410"/>
      <c r="N145" s="410"/>
      <c r="O145" s="411" t="s">
        <v>294</v>
      </c>
      <c r="P145" s="411"/>
      <c r="Q145" s="411"/>
      <c r="R145" s="412" t="s">
        <v>295</v>
      </c>
      <c r="S145" s="412"/>
      <c r="T145" s="412"/>
      <c r="U145" s="412"/>
      <c r="V145" s="412"/>
    </row>
    <row r="146" spans="1:22" ht="15" customHeight="1" x14ac:dyDescent="0.2">
      <c r="A146" s="414" t="s">
        <v>296</v>
      </c>
      <c r="B146" s="414"/>
      <c r="C146" s="414"/>
      <c r="D146" s="414"/>
      <c r="E146" s="414"/>
      <c r="F146" s="415" t="s">
        <v>297</v>
      </c>
      <c r="G146" s="415"/>
      <c r="H146" s="415"/>
      <c r="I146" s="416">
        <v>0.36799999999999999</v>
      </c>
      <c r="J146" s="416"/>
      <c r="K146" s="417">
        <v>4.2299999999999997E-2</v>
      </c>
      <c r="L146" s="417"/>
      <c r="M146" s="417"/>
      <c r="N146" s="417"/>
      <c r="O146" s="418">
        <v>0.04</v>
      </c>
      <c r="P146" s="418"/>
      <c r="Q146" s="418"/>
      <c r="R146" s="419">
        <f>K146+O146</f>
        <v>8.2299999999999998E-2</v>
      </c>
      <c r="S146" s="419"/>
      <c r="T146" s="419"/>
      <c r="U146" s="419"/>
      <c r="V146" s="419"/>
    </row>
    <row r="147" spans="1:22" ht="18" customHeight="1" x14ac:dyDescent="0.2">
      <c r="A147" s="414"/>
      <c r="B147" s="414"/>
      <c r="C147" s="414"/>
      <c r="D147" s="414"/>
      <c r="E147" s="414"/>
      <c r="F147" s="420" t="s">
        <v>298</v>
      </c>
      <c r="G147" s="420"/>
      <c r="H147" s="420"/>
      <c r="I147" s="421" t="s">
        <v>299</v>
      </c>
      <c r="J147" s="421"/>
      <c r="K147" s="422" t="s">
        <v>300</v>
      </c>
      <c r="L147" s="422"/>
      <c r="M147" s="422"/>
      <c r="N147" s="422"/>
      <c r="O147" s="405" t="s">
        <v>301</v>
      </c>
      <c r="P147" s="405"/>
      <c r="Q147" s="405"/>
      <c r="R147" s="413" t="s">
        <v>302</v>
      </c>
      <c r="S147" s="413"/>
      <c r="T147" s="413"/>
      <c r="U147" s="413"/>
      <c r="V147" s="413"/>
    </row>
    <row r="148" spans="1:22" ht="12" customHeight="1" x14ac:dyDescent="0.2">
      <c r="A148" s="414"/>
      <c r="B148" s="414"/>
      <c r="C148" s="414"/>
      <c r="D148" s="414"/>
      <c r="E148" s="414"/>
      <c r="F148" s="415" t="s">
        <v>303</v>
      </c>
      <c r="G148" s="415"/>
      <c r="H148" s="415"/>
      <c r="I148" s="428" t="s">
        <v>304</v>
      </c>
      <c r="J148" s="428"/>
      <c r="K148" s="429" t="s">
        <v>305</v>
      </c>
      <c r="L148" s="429"/>
      <c r="M148" s="429"/>
      <c r="N148" s="429"/>
      <c r="O148" s="405" t="s">
        <v>306</v>
      </c>
      <c r="P148" s="405"/>
      <c r="Q148" s="405"/>
      <c r="R148" s="413" t="s">
        <v>307</v>
      </c>
      <c r="S148" s="413"/>
      <c r="T148" s="413"/>
      <c r="U148" s="413"/>
      <c r="V148" s="413"/>
    </row>
    <row r="149" spans="1:22" ht="17.100000000000001" customHeight="1" x14ac:dyDescent="0.2">
      <c r="A149" s="414"/>
      <c r="B149" s="414"/>
      <c r="C149" s="414"/>
      <c r="D149" s="414"/>
      <c r="E149" s="414"/>
      <c r="F149" s="420" t="s">
        <v>308</v>
      </c>
      <c r="G149" s="420"/>
      <c r="H149" s="420"/>
      <c r="I149" s="428" t="s">
        <v>309</v>
      </c>
      <c r="J149" s="428"/>
      <c r="K149" s="429" t="s">
        <v>310</v>
      </c>
      <c r="L149" s="429"/>
      <c r="M149" s="429"/>
      <c r="N149" s="429"/>
      <c r="O149" s="411" t="s">
        <v>311</v>
      </c>
      <c r="P149" s="411"/>
      <c r="Q149" s="411"/>
      <c r="R149" s="413" t="s">
        <v>312</v>
      </c>
      <c r="S149" s="413"/>
      <c r="T149" s="413"/>
      <c r="U149" s="413"/>
      <c r="V149" s="413"/>
    </row>
    <row r="150" spans="1:22" ht="11.1" customHeight="1" x14ac:dyDescent="0.2">
      <c r="A150" s="414"/>
      <c r="B150" s="414"/>
      <c r="C150" s="414"/>
      <c r="D150" s="414"/>
      <c r="E150" s="414"/>
      <c r="F150" s="423" t="s">
        <v>313</v>
      </c>
      <c r="G150" s="423"/>
      <c r="H150" s="423"/>
      <c r="I150" s="424" t="s">
        <v>314</v>
      </c>
      <c r="J150" s="424"/>
      <c r="K150" s="425" t="s">
        <v>315</v>
      </c>
      <c r="L150" s="425"/>
      <c r="M150" s="425"/>
      <c r="N150" s="425"/>
      <c r="O150" s="426" t="s">
        <v>306</v>
      </c>
      <c r="P150" s="426"/>
      <c r="Q150" s="426"/>
      <c r="R150" s="427" t="s">
        <v>307</v>
      </c>
      <c r="S150" s="427"/>
      <c r="T150" s="427"/>
      <c r="U150" s="427"/>
      <c r="V150" s="427"/>
    </row>
    <row r="151" spans="1:22" ht="17.100000000000001" customHeight="1" x14ac:dyDescent="0.2">
      <c r="A151" s="414"/>
      <c r="B151" s="414"/>
      <c r="C151" s="414"/>
      <c r="D151" s="414"/>
      <c r="E151" s="414"/>
      <c r="F151" s="420" t="s">
        <v>316</v>
      </c>
      <c r="G151" s="420"/>
      <c r="H151" s="420"/>
      <c r="I151" s="409" t="s">
        <v>299</v>
      </c>
      <c r="J151" s="409"/>
      <c r="K151" s="410" t="s">
        <v>317</v>
      </c>
      <c r="L151" s="410"/>
      <c r="M151" s="410"/>
      <c r="N151" s="410"/>
      <c r="O151" s="411" t="s">
        <v>318</v>
      </c>
      <c r="P151" s="411"/>
      <c r="Q151" s="411"/>
      <c r="R151" s="413" t="s">
        <v>319</v>
      </c>
      <c r="S151" s="413"/>
      <c r="T151" s="413"/>
      <c r="U151" s="413"/>
      <c r="V151" s="413"/>
    </row>
    <row r="152" spans="1:22" ht="15" customHeight="1" x14ac:dyDescent="0.2">
      <c r="A152" s="414"/>
      <c r="B152" s="414"/>
      <c r="C152" s="414"/>
      <c r="D152" s="414"/>
      <c r="E152" s="414"/>
      <c r="F152" s="430" t="s">
        <v>320</v>
      </c>
      <c r="G152" s="430"/>
      <c r="H152" s="430"/>
      <c r="I152" s="428" t="s">
        <v>321</v>
      </c>
      <c r="J152" s="428"/>
      <c r="K152" s="429" t="s">
        <v>322</v>
      </c>
      <c r="L152" s="429"/>
      <c r="M152" s="429"/>
      <c r="N152" s="429"/>
      <c r="O152" s="405" t="s">
        <v>323</v>
      </c>
      <c r="P152" s="405"/>
      <c r="Q152" s="405"/>
      <c r="R152" s="413" t="s">
        <v>324</v>
      </c>
      <c r="S152" s="413"/>
      <c r="T152" s="413"/>
      <c r="U152" s="413"/>
      <c r="V152" s="413"/>
    </row>
    <row r="153" spans="1:22" ht="17.100000000000001" customHeight="1" x14ac:dyDescent="0.2">
      <c r="A153" s="431" t="s">
        <v>325</v>
      </c>
      <c r="B153" s="431"/>
      <c r="C153" s="431"/>
      <c r="D153" s="431"/>
      <c r="E153" s="431"/>
      <c r="F153" s="431"/>
      <c r="G153" s="431"/>
      <c r="H153" s="431"/>
      <c r="I153" s="432" t="s">
        <v>326</v>
      </c>
      <c r="J153" s="432"/>
      <c r="K153" s="433" t="s">
        <v>327</v>
      </c>
      <c r="L153" s="433"/>
      <c r="M153" s="433"/>
      <c r="N153" s="433"/>
      <c r="O153" s="434" t="s">
        <v>328</v>
      </c>
      <c r="P153" s="434"/>
      <c r="Q153" s="434"/>
      <c r="R153" s="435" t="s">
        <v>329</v>
      </c>
      <c r="S153" s="435"/>
      <c r="T153" s="435"/>
      <c r="U153" s="435"/>
      <c r="V153" s="435"/>
    </row>
    <row r="154" spans="1:22" ht="11.1" customHeight="1" x14ac:dyDescent="0.2">
      <c r="A154" s="107" t="s">
        <v>330</v>
      </c>
    </row>
    <row r="155" spans="1:22" ht="11.1" customHeight="1" x14ac:dyDescent="0.2">
      <c r="A155" s="107" t="s">
        <v>331</v>
      </c>
    </row>
    <row r="156" spans="1:22" ht="15" customHeight="1" x14ac:dyDescent="0.2">
      <c r="A156" s="106" t="s">
        <v>332</v>
      </c>
    </row>
    <row r="157" spans="1:22" ht="15" customHeight="1" x14ac:dyDescent="0.2">
      <c r="A157" s="106" t="s">
        <v>333</v>
      </c>
    </row>
    <row r="158" spans="1:22" ht="17.100000000000001" customHeight="1" x14ac:dyDescent="0.2">
      <c r="A158" s="106" t="s">
        <v>334</v>
      </c>
    </row>
    <row r="159" spans="1:22" ht="15" customHeight="1" x14ac:dyDescent="0.2">
      <c r="A159" s="106" t="s">
        <v>335</v>
      </c>
    </row>
    <row r="160" spans="1:22" ht="15" customHeight="1" x14ac:dyDescent="0.2">
      <c r="A160" s="106" t="s">
        <v>336</v>
      </c>
    </row>
    <row r="161" spans="1:1" ht="15" customHeight="1" x14ac:dyDescent="0.2">
      <c r="A161" s="106" t="s">
        <v>337</v>
      </c>
    </row>
    <row r="162" spans="1:1" ht="15" customHeight="1" x14ac:dyDescent="0.2">
      <c r="A162" s="108" t="s">
        <v>338</v>
      </c>
    </row>
    <row r="163" spans="1:1" ht="15" customHeight="1" x14ac:dyDescent="0.2">
      <c r="A163" s="106" t="s">
        <v>339</v>
      </c>
    </row>
    <row r="164" spans="1:1" ht="11.1" customHeight="1" x14ac:dyDescent="0.2">
      <c r="A164" s="109" t="s">
        <v>340</v>
      </c>
    </row>
  </sheetData>
  <sheetProtection selectLockedCells="1" selectUnlockedCells="1"/>
  <mergeCells count="467">
    <mergeCell ref="R152:V152"/>
    <mergeCell ref="F149:H149"/>
    <mergeCell ref="I149:J149"/>
    <mergeCell ref="K149:N149"/>
    <mergeCell ref="O149:Q149"/>
    <mergeCell ref="R149:V149"/>
    <mergeCell ref="A153:H153"/>
    <mergeCell ref="I153:J153"/>
    <mergeCell ref="K153:N153"/>
    <mergeCell ref="O153:Q153"/>
    <mergeCell ref="R153:V153"/>
    <mergeCell ref="F151:H151"/>
    <mergeCell ref="I151:J151"/>
    <mergeCell ref="K151:N151"/>
    <mergeCell ref="O151:Q151"/>
    <mergeCell ref="R151:V151"/>
    <mergeCell ref="R148:V148"/>
    <mergeCell ref="A146:E152"/>
    <mergeCell ref="F146:H146"/>
    <mergeCell ref="I146:J146"/>
    <mergeCell ref="K146:N146"/>
    <mergeCell ref="O146:Q146"/>
    <mergeCell ref="R146:V146"/>
    <mergeCell ref="F147:H147"/>
    <mergeCell ref="I147:J147"/>
    <mergeCell ref="K147:N147"/>
    <mergeCell ref="F150:H150"/>
    <mergeCell ref="I150:J150"/>
    <mergeCell ref="K150:N150"/>
    <mergeCell ref="O150:Q150"/>
    <mergeCell ref="R150:V150"/>
    <mergeCell ref="R147:V147"/>
    <mergeCell ref="F148:H148"/>
    <mergeCell ref="I148:J148"/>
    <mergeCell ref="K148:N148"/>
    <mergeCell ref="O148:Q148"/>
    <mergeCell ref="F152:H152"/>
    <mergeCell ref="I152:J152"/>
    <mergeCell ref="K152:N152"/>
    <mergeCell ref="O152:Q152"/>
    <mergeCell ref="A129:F129"/>
    <mergeCell ref="G129:I129"/>
    <mergeCell ref="J129:Z129"/>
    <mergeCell ref="A130:C130"/>
    <mergeCell ref="D130:F130"/>
    <mergeCell ref="G130:I130"/>
    <mergeCell ref="J130:Z130"/>
    <mergeCell ref="O147:Q147"/>
    <mergeCell ref="A131:F131"/>
    <mergeCell ref="G131:I131"/>
    <mergeCell ref="J131:Z131"/>
    <mergeCell ref="A144:V144"/>
    <mergeCell ref="A145:H145"/>
    <mergeCell ref="I145:J145"/>
    <mergeCell ref="K145:N145"/>
    <mergeCell ref="O145:Q145"/>
    <mergeCell ref="R145:V145"/>
    <mergeCell ref="A126:C126"/>
    <mergeCell ref="D126:F126"/>
    <mergeCell ref="G126:I126"/>
    <mergeCell ref="J126:Z126"/>
    <mergeCell ref="A127:C127"/>
    <mergeCell ref="D127:F127"/>
    <mergeCell ref="G127:I127"/>
    <mergeCell ref="J127:Z127"/>
    <mergeCell ref="A128:C128"/>
    <mergeCell ref="D128:F128"/>
    <mergeCell ref="G128:I128"/>
    <mergeCell ref="J128:Z128"/>
    <mergeCell ref="A120:Z120"/>
    <mergeCell ref="A121:Z121"/>
    <mergeCell ref="A122:Z122"/>
    <mergeCell ref="A123:Z123"/>
    <mergeCell ref="A124:C124"/>
    <mergeCell ref="D124:F124"/>
    <mergeCell ref="G124:I124"/>
    <mergeCell ref="J124:Z124"/>
    <mergeCell ref="A125:C125"/>
    <mergeCell ref="D125:F125"/>
    <mergeCell ref="G125:I125"/>
    <mergeCell ref="J125:Z125"/>
    <mergeCell ref="A117:C117"/>
    <mergeCell ref="D117:F117"/>
    <mergeCell ref="G117:I117"/>
    <mergeCell ref="J117:Z117"/>
    <mergeCell ref="A118:C118"/>
    <mergeCell ref="D118:F118"/>
    <mergeCell ref="G118:I118"/>
    <mergeCell ref="J118:Z118"/>
    <mergeCell ref="A119:C119"/>
    <mergeCell ref="D119:F119"/>
    <mergeCell ref="G119:I119"/>
    <mergeCell ref="J119:Z119"/>
    <mergeCell ref="A115:C115"/>
    <mergeCell ref="D115:F115"/>
    <mergeCell ref="G115:I115"/>
    <mergeCell ref="J115:Z115"/>
    <mergeCell ref="A116:C116"/>
    <mergeCell ref="D116:F116"/>
    <mergeCell ref="G116:I116"/>
    <mergeCell ref="J116:M116"/>
    <mergeCell ref="N116:Z116"/>
    <mergeCell ref="A112:C112"/>
    <mergeCell ref="D112:F112"/>
    <mergeCell ref="G112:Z112"/>
    <mergeCell ref="A113:C113"/>
    <mergeCell ref="D113:F113"/>
    <mergeCell ref="G113:I113"/>
    <mergeCell ref="J113:Z113"/>
    <mergeCell ref="A114:C114"/>
    <mergeCell ref="D114:F114"/>
    <mergeCell ref="G114:I114"/>
    <mergeCell ref="J114:Z114"/>
    <mergeCell ref="A109:F109"/>
    <mergeCell ref="G109:I109"/>
    <mergeCell ref="J109:M109"/>
    <mergeCell ref="N109:Z109"/>
    <mergeCell ref="A110:F110"/>
    <mergeCell ref="G110:I110"/>
    <mergeCell ref="J110:M110"/>
    <mergeCell ref="N110:Z110"/>
    <mergeCell ref="A111:C111"/>
    <mergeCell ref="D111:F111"/>
    <mergeCell ref="G111:Z111"/>
    <mergeCell ref="A107:C107"/>
    <mergeCell ref="D107:G107"/>
    <mergeCell ref="H107:I107"/>
    <mergeCell ref="J107:M107"/>
    <mergeCell ref="N107:Z107"/>
    <mergeCell ref="A108:C108"/>
    <mergeCell ref="D108:G108"/>
    <mergeCell ref="H108:I108"/>
    <mergeCell ref="J108:M108"/>
    <mergeCell ref="A105:C105"/>
    <mergeCell ref="D105:G105"/>
    <mergeCell ref="H105:I105"/>
    <mergeCell ref="J105:M105"/>
    <mergeCell ref="N105:Z105"/>
    <mergeCell ref="A106:C106"/>
    <mergeCell ref="D106:G106"/>
    <mergeCell ref="H106:I106"/>
    <mergeCell ref="J106:M106"/>
    <mergeCell ref="N106:Z106"/>
    <mergeCell ref="A101:C101"/>
    <mergeCell ref="D101:G101"/>
    <mergeCell ref="H101:I101"/>
    <mergeCell ref="J101:Z101"/>
    <mergeCell ref="A102:G102"/>
    <mergeCell ref="H102:I102"/>
    <mergeCell ref="J102:Z102"/>
    <mergeCell ref="A103:Z103"/>
    <mergeCell ref="A104:I104"/>
    <mergeCell ref="J104:Z104"/>
    <mergeCell ref="A98:C98"/>
    <mergeCell ref="D98:G98"/>
    <mergeCell ref="H98:I98"/>
    <mergeCell ref="J98:Z98"/>
    <mergeCell ref="A99:C99"/>
    <mergeCell ref="D99:G99"/>
    <mergeCell ref="H99:I99"/>
    <mergeCell ref="J99:Z99"/>
    <mergeCell ref="A100:C100"/>
    <mergeCell ref="D100:G100"/>
    <mergeCell ref="H100:I100"/>
    <mergeCell ref="J100:Z100"/>
    <mergeCell ref="A95:G95"/>
    <mergeCell ref="H95:I95"/>
    <mergeCell ref="J95:Z95"/>
    <mergeCell ref="A96:C96"/>
    <mergeCell ref="D96:G96"/>
    <mergeCell ref="H96:I96"/>
    <mergeCell ref="J96:Z96"/>
    <mergeCell ref="A97:C97"/>
    <mergeCell ref="D97:G97"/>
    <mergeCell ref="H97:I97"/>
    <mergeCell ref="J97:Z97"/>
    <mergeCell ref="A91:C91"/>
    <mergeCell ref="D91:F91"/>
    <mergeCell ref="G91:I91"/>
    <mergeCell ref="J91:Z91"/>
    <mergeCell ref="A92:F92"/>
    <mergeCell ref="G92:I92"/>
    <mergeCell ref="J92:Z92"/>
    <mergeCell ref="A93:Z93"/>
    <mergeCell ref="A94:Z94"/>
    <mergeCell ref="A88:C88"/>
    <mergeCell ref="D88:F88"/>
    <mergeCell ref="G88:I88"/>
    <mergeCell ref="J88:Z88"/>
    <mergeCell ref="A89:C89"/>
    <mergeCell ref="D89:F89"/>
    <mergeCell ref="G89:I89"/>
    <mergeCell ref="J89:Z89"/>
    <mergeCell ref="A90:F90"/>
    <mergeCell ref="G90:I90"/>
    <mergeCell ref="J90:Z90"/>
    <mergeCell ref="A85:C85"/>
    <mergeCell ref="D85:F85"/>
    <mergeCell ref="G85:I85"/>
    <mergeCell ref="J85:Z85"/>
    <mergeCell ref="A86:C86"/>
    <mergeCell ref="D86:F86"/>
    <mergeCell ref="G86:I86"/>
    <mergeCell ref="J86:Z86"/>
    <mergeCell ref="A87:C87"/>
    <mergeCell ref="D87:F87"/>
    <mergeCell ref="G87:I87"/>
    <mergeCell ref="J87:Z87"/>
    <mergeCell ref="A80:Z80"/>
    <mergeCell ref="A82:Z82"/>
    <mergeCell ref="A83:C83"/>
    <mergeCell ref="D83:F83"/>
    <mergeCell ref="G83:I83"/>
    <mergeCell ref="J83:Z83"/>
    <mergeCell ref="A84:C84"/>
    <mergeCell ref="D84:F84"/>
    <mergeCell ref="G84:I84"/>
    <mergeCell ref="J84:Z84"/>
    <mergeCell ref="A77:C77"/>
    <mergeCell ref="D77:G77"/>
    <mergeCell ref="H77:I77"/>
    <mergeCell ref="J77:Z77"/>
    <mergeCell ref="A78:C78"/>
    <mergeCell ref="D78:G78"/>
    <mergeCell ref="H78:I78"/>
    <mergeCell ref="J78:Z78"/>
    <mergeCell ref="A79:G79"/>
    <mergeCell ref="H79:I79"/>
    <mergeCell ref="J79:Z79"/>
    <mergeCell ref="A74:C74"/>
    <mergeCell ref="D74:G74"/>
    <mergeCell ref="H74:I74"/>
    <mergeCell ref="J74:Z74"/>
    <mergeCell ref="A75:C75"/>
    <mergeCell ref="D75:G75"/>
    <mergeCell ref="H75:I75"/>
    <mergeCell ref="J75:Z75"/>
    <mergeCell ref="A76:C76"/>
    <mergeCell ref="D76:G76"/>
    <mergeCell ref="H76:I76"/>
    <mergeCell ref="J76:Z76"/>
    <mergeCell ref="A71:Z71"/>
    <mergeCell ref="A72:C72"/>
    <mergeCell ref="D72:G72"/>
    <mergeCell ref="H72:I72"/>
    <mergeCell ref="J72:Z72"/>
    <mergeCell ref="A73:C73"/>
    <mergeCell ref="D73:G73"/>
    <mergeCell ref="H73:I73"/>
    <mergeCell ref="J73:Z73"/>
    <mergeCell ref="A68:C68"/>
    <mergeCell ref="D68:G68"/>
    <mergeCell ref="H68:I68"/>
    <mergeCell ref="J68:Z68"/>
    <mergeCell ref="A69:C69"/>
    <mergeCell ref="D69:G69"/>
    <mergeCell ref="H69:I69"/>
    <mergeCell ref="J69:Z69"/>
    <mergeCell ref="A70:G70"/>
    <mergeCell ref="H70:I70"/>
    <mergeCell ref="J70:Z70"/>
    <mergeCell ref="A61:C63"/>
    <mergeCell ref="D61:G63"/>
    <mergeCell ref="H61:I63"/>
    <mergeCell ref="J61:Z63"/>
    <mergeCell ref="A64:G64"/>
    <mergeCell ref="H64:I64"/>
    <mergeCell ref="J64:Z64"/>
    <mergeCell ref="A66:Z66"/>
    <mergeCell ref="A67:C67"/>
    <mergeCell ref="D67:G67"/>
    <mergeCell ref="H67:I67"/>
    <mergeCell ref="J67:Z67"/>
    <mergeCell ref="A58:C58"/>
    <mergeCell ref="D58:G58"/>
    <mergeCell ref="H58:I58"/>
    <mergeCell ref="J58:Z58"/>
    <mergeCell ref="A59:C59"/>
    <mergeCell ref="D59:G59"/>
    <mergeCell ref="H59:I59"/>
    <mergeCell ref="J59:Z59"/>
    <mergeCell ref="A60:G60"/>
    <mergeCell ref="H60:I60"/>
    <mergeCell ref="J60:Z60"/>
    <mergeCell ref="A53:Z53"/>
    <mergeCell ref="A54:Z54"/>
    <mergeCell ref="A56:Z56"/>
    <mergeCell ref="A57:C57"/>
    <mergeCell ref="D57:G57"/>
    <mergeCell ref="H57:I57"/>
    <mergeCell ref="J57:M57"/>
    <mergeCell ref="N57:O57"/>
    <mergeCell ref="P57:R57"/>
    <mergeCell ref="S57:U57"/>
    <mergeCell ref="V57:X57"/>
    <mergeCell ref="Y57:Z57"/>
    <mergeCell ref="A51:C51"/>
    <mergeCell ref="D51:G51"/>
    <mergeCell ref="H51:I51"/>
    <mergeCell ref="J51:M51"/>
    <mergeCell ref="N51:X51"/>
    <mergeCell ref="Y51:Z51"/>
    <mergeCell ref="A52:G52"/>
    <mergeCell ref="H52:I52"/>
    <mergeCell ref="J52:M52"/>
    <mergeCell ref="N52:Z52"/>
    <mergeCell ref="A49:C49"/>
    <mergeCell ref="D49:G49"/>
    <mergeCell ref="H49:I49"/>
    <mergeCell ref="J49:M49"/>
    <mergeCell ref="N49:Z49"/>
    <mergeCell ref="A50:C50"/>
    <mergeCell ref="D50:G50"/>
    <mergeCell ref="H50:I50"/>
    <mergeCell ref="J50:M50"/>
    <mergeCell ref="N50:Z50"/>
    <mergeCell ref="A45:C45"/>
    <mergeCell ref="D45:G45"/>
    <mergeCell ref="H45:I45"/>
    <mergeCell ref="J45:M45"/>
    <mergeCell ref="N45:X45"/>
    <mergeCell ref="Y45:Z48"/>
    <mergeCell ref="A46:C46"/>
    <mergeCell ref="D46:G46"/>
    <mergeCell ref="H46:I46"/>
    <mergeCell ref="J46:M46"/>
    <mergeCell ref="N46:X46"/>
    <mergeCell ref="A47:C47"/>
    <mergeCell ref="D47:G47"/>
    <mergeCell ref="H47:I47"/>
    <mergeCell ref="J47:M47"/>
    <mergeCell ref="N47:X47"/>
    <mergeCell ref="A48:C48"/>
    <mergeCell ref="D48:G48"/>
    <mergeCell ref="H48:I48"/>
    <mergeCell ref="J48:M48"/>
    <mergeCell ref="N48:X48"/>
    <mergeCell ref="A41:Z41"/>
    <mergeCell ref="A42:Z42"/>
    <mergeCell ref="A43:C43"/>
    <mergeCell ref="D43:G43"/>
    <mergeCell ref="H43:I43"/>
    <mergeCell ref="J43:M43"/>
    <mergeCell ref="N43:Z43"/>
    <mergeCell ref="A44:C44"/>
    <mergeCell ref="D44:G44"/>
    <mergeCell ref="H44:I44"/>
    <mergeCell ref="J44:M44"/>
    <mergeCell ref="N44:Z44"/>
    <mergeCell ref="A35:C35"/>
    <mergeCell ref="D35:F35"/>
    <mergeCell ref="G35:I35"/>
    <mergeCell ref="J35:Z35"/>
    <mergeCell ref="A36:C36"/>
    <mergeCell ref="D36:F36"/>
    <mergeCell ref="G36:I36"/>
    <mergeCell ref="J36:Z36"/>
    <mergeCell ref="A37:Z37"/>
    <mergeCell ref="A31:I31"/>
    <mergeCell ref="J31:Z32"/>
    <mergeCell ref="A32:F32"/>
    <mergeCell ref="G32:I32"/>
    <mergeCell ref="A33:C33"/>
    <mergeCell ref="D33:F33"/>
    <mergeCell ref="G33:I33"/>
    <mergeCell ref="J33:Z33"/>
    <mergeCell ref="A34:C34"/>
    <mergeCell ref="D34:F34"/>
    <mergeCell ref="G34:I34"/>
    <mergeCell ref="J34:Z34"/>
    <mergeCell ref="A28:C28"/>
    <mergeCell ref="D28:F28"/>
    <mergeCell ref="G28:I28"/>
    <mergeCell ref="J28:Z28"/>
    <mergeCell ref="A29:C29"/>
    <mergeCell ref="D29:F29"/>
    <mergeCell ref="G29:I29"/>
    <mergeCell ref="J29:Z29"/>
    <mergeCell ref="A30:Z30"/>
    <mergeCell ref="A25:C25"/>
    <mergeCell ref="D25:F25"/>
    <mergeCell ref="G25:I25"/>
    <mergeCell ref="J25:Z25"/>
    <mergeCell ref="A26:C26"/>
    <mergeCell ref="D26:F26"/>
    <mergeCell ref="G26:I26"/>
    <mergeCell ref="J26:Z26"/>
    <mergeCell ref="A27:C27"/>
    <mergeCell ref="D27:F27"/>
    <mergeCell ref="G27:I27"/>
    <mergeCell ref="J27:Z27"/>
    <mergeCell ref="A22:C22"/>
    <mergeCell ref="D22:F22"/>
    <mergeCell ref="G22:I22"/>
    <mergeCell ref="J22:Z22"/>
    <mergeCell ref="A23:C23"/>
    <mergeCell ref="D23:F23"/>
    <mergeCell ref="G23:I23"/>
    <mergeCell ref="J23:Z23"/>
    <mergeCell ref="A24:C24"/>
    <mergeCell ref="D24:F24"/>
    <mergeCell ref="G24:I24"/>
    <mergeCell ref="J24:Z24"/>
    <mergeCell ref="A18:C18"/>
    <mergeCell ref="D18:F18"/>
    <mergeCell ref="G18:I18"/>
    <mergeCell ref="J18:Z18"/>
    <mergeCell ref="A19:Z19"/>
    <mergeCell ref="A20:I20"/>
    <mergeCell ref="J20:Z20"/>
    <mergeCell ref="A21:C21"/>
    <mergeCell ref="D21:F21"/>
    <mergeCell ref="G21:I21"/>
    <mergeCell ref="J21:Z21"/>
    <mergeCell ref="A15:C15"/>
    <mergeCell ref="D15:F15"/>
    <mergeCell ref="G15:I15"/>
    <mergeCell ref="J15:Z15"/>
    <mergeCell ref="A16:C16"/>
    <mergeCell ref="D16:F16"/>
    <mergeCell ref="G16:I16"/>
    <mergeCell ref="J16:Z16"/>
    <mergeCell ref="A17:C17"/>
    <mergeCell ref="D17:F17"/>
    <mergeCell ref="G17:I17"/>
    <mergeCell ref="J17:Z17"/>
    <mergeCell ref="A12:C12"/>
    <mergeCell ref="D12:F12"/>
    <mergeCell ref="G12:I12"/>
    <mergeCell ref="J12:Z12"/>
    <mergeCell ref="A13:C13"/>
    <mergeCell ref="D13:F13"/>
    <mergeCell ref="G13:I13"/>
    <mergeCell ref="J13:Z13"/>
    <mergeCell ref="A14:C14"/>
    <mergeCell ref="D14:F14"/>
    <mergeCell ref="G14:I14"/>
    <mergeCell ref="J14:Z14"/>
    <mergeCell ref="A9:F9"/>
    <mergeCell ref="G9:I9"/>
    <mergeCell ref="J9:Z9"/>
    <mergeCell ref="A10:C10"/>
    <mergeCell ref="D10:F10"/>
    <mergeCell ref="G10:I10"/>
    <mergeCell ref="J10:Z10"/>
    <mergeCell ref="A11:C11"/>
    <mergeCell ref="D11:F11"/>
    <mergeCell ref="G11:I11"/>
    <mergeCell ref="J11:Z11"/>
    <mergeCell ref="A6:C6"/>
    <mergeCell ref="D6:F6"/>
    <mergeCell ref="G6:O6"/>
    <mergeCell ref="P6:Z6"/>
    <mergeCell ref="A7:C7"/>
    <mergeCell ref="D7:F7"/>
    <mergeCell ref="G7:O7"/>
    <mergeCell ref="P7:Z7"/>
    <mergeCell ref="A8:Z8"/>
    <mergeCell ref="A2:Z2"/>
    <mergeCell ref="A3:Z3"/>
    <mergeCell ref="A4:C4"/>
    <mergeCell ref="D4:F4"/>
    <mergeCell ref="G4:Z4"/>
    <mergeCell ref="A5:C5"/>
    <mergeCell ref="D5:F5"/>
    <mergeCell ref="G5:O5"/>
    <mergeCell ref="P5:Z5"/>
  </mergeCells>
  <hyperlinks>
    <hyperlink ref="J10" r:id="rId1" xr:uid="{00000000-0004-0000-0500-000000000000}"/>
  </hyperlinks>
  <printOptions horizontalCentered="1"/>
  <pageMargins left="0.51180555555555562" right="0" top="0.98402777777777783" bottom="0.78749999999999998" header="0.51181102362204722" footer="0.51181102362204722"/>
  <pageSetup paperSize="9" scale="85" firstPageNumber="0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11</vt:i4>
      </vt:variant>
    </vt:vector>
  </HeadingPairs>
  <TitlesOfParts>
    <vt:vector size="17" baseType="lpstr">
      <vt:lpstr>Mão de obra</vt:lpstr>
      <vt:lpstr>Mão de obra - 12x36</vt:lpstr>
      <vt:lpstr>Mão de Obra - 24x72</vt:lpstr>
      <vt:lpstr>Instrução de Preenchimento</vt:lpstr>
      <vt:lpstr>Planilha3</vt:lpstr>
      <vt:lpstr>Planilha1</vt:lpstr>
      <vt:lpstr>ANEXO_SIMPLES</vt:lpstr>
      <vt:lpstr>'Mão de obra - 12x36'!Area_de_impressao</vt:lpstr>
      <vt:lpstr>CEBAS</vt:lpstr>
      <vt:lpstr>DUAL</vt:lpstr>
      <vt:lpstr>ESCALA</vt:lpstr>
      <vt:lpstr>'Mão de obra - 12x36'!Excel_BuiltIn_Print_Area</vt:lpstr>
      <vt:lpstr>'Mão de obra - 12x36'!Excel_BuiltIn_Print_Titles</vt:lpstr>
      <vt:lpstr>Lucro</vt:lpstr>
      <vt:lpstr>TIPO_SOC</vt:lpstr>
      <vt:lpstr>'Mão de obra - 12x36'!Titulos_de_impressao</vt:lpstr>
      <vt:lpstr>TURNOS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Elisangela</dc:creator>
  <cp:lastModifiedBy>Elisangela Guerreiro</cp:lastModifiedBy>
  <dcterms:created xsi:type="dcterms:W3CDTF">2024-05-21T03:01:34Z</dcterms:created>
  <dcterms:modified xsi:type="dcterms:W3CDTF">2025-01-22T00:16:31Z</dcterms:modified>
</cp:coreProperties>
</file>